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<sst xmlns="http://schemas.openxmlformats.org/spreadsheetml/2006/main" count="3089" uniqueCount="1163">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</sst>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38998540"/>
        <c:axId val="1222951804"/>
      </c:barChart>
      <c:catAx>
        <c:axId val="1389985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22951804"/>
      </c:catAx>
      <c:valAx>
        <c:axId val="12229518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998540"/>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2075608222"/>
        <c:axId val="1546239870"/>
      </c:lineChart>
      <c:catAx>
        <c:axId val="207560822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46239870"/>
      </c:catAx>
      <c:valAx>
        <c:axId val="154623987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5608222"/>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250696632"/>
        <c:axId val="446526404"/>
      </c:lineChart>
      <c:catAx>
        <c:axId val="12506966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46526404"/>
      </c:catAx>
      <c:valAx>
        <c:axId val="4465264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0696632"/>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340762930"/>
        <c:axId val="931749403"/>
      </c:barChart>
      <c:catAx>
        <c:axId val="34076293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31749403"/>
      </c:catAx>
      <c:valAx>
        <c:axId val="93174940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0762930"/>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781230543"/>
        <c:axId val="230884104"/>
      </c:lineChart>
      <c:catAx>
        <c:axId val="17812305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30884104"/>
      </c:catAx>
      <c:valAx>
        <c:axId val="2308841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1230543"/>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25425161"/>
        <c:axId val="1238075446"/>
      </c:lineChart>
      <c:catAx>
        <c:axId val="1254251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8075446"/>
      </c:catAx>
      <c:valAx>
        <c:axId val="12380754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425161"/>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376613854"/>
        <c:axId val="1984348085"/>
      </c:lineChart>
      <c:catAx>
        <c:axId val="3766138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84348085"/>
      </c:catAx>
      <c:valAx>
        <c:axId val="19843480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76613854"/>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495762505"/>
        <c:axId val="1442061802"/>
      </c:lineChart>
      <c:catAx>
        <c:axId val="4957625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2061802"/>
      </c:catAx>
      <c:valAx>
        <c:axId val="14420618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5762505"/>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027765603"/>
        <c:axId val="890753765"/>
      </c:areaChart>
      <c:catAx>
        <c:axId val="10277656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890753765"/>
      </c:catAx>
      <c:valAx>
        <c:axId val="8907537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7765603"/>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2125743230"/>
        <c:axId val="482205740"/>
      </c:lineChart>
      <c:catAx>
        <c:axId val="21257432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482205740"/>
      </c:catAx>
      <c:valAx>
        <c:axId val="4822057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5743230"/>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318845850"/>
        <c:axId val="1804068910"/>
      </c:lineChart>
      <c:catAx>
        <c:axId val="13188458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804068910"/>
      </c:catAx>
      <c:valAx>
        <c:axId val="1804068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8845850"/>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989380738"/>
        <c:axId val="859135119"/>
      </c:lineChart>
      <c:catAx>
        <c:axId val="98938073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59135119"/>
      </c:catAx>
      <c:valAx>
        <c:axId val="859135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9380738"/>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010748254"/>
        <c:axId val="1541707375"/>
      </c:lineChart>
      <c:catAx>
        <c:axId val="10107482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41707375"/>
      </c:catAx>
      <c:valAx>
        <c:axId val="1541707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0748254"/>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329621009"/>
        <c:axId val="204516666"/>
      </c:scatterChart>
      <c:valAx>
        <c:axId val="3296210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516666"/>
      </c:valAx>
      <c:valAx>
        <c:axId val="2045166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29621009"/>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431200789"/>
        <c:axId val="2115142852"/>
      </c:lineChart>
      <c:catAx>
        <c:axId val="4312007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15142852"/>
      </c:catAx>
      <c:valAx>
        <c:axId val="21151428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1200789"/>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276001556"/>
        <c:axId val="1517765114"/>
      </c:lineChart>
      <c:catAx>
        <c:axId val="2760015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17765114"/>
      </c:catAx>
      <c:valAx>
        <c:axId val="15177651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6001556"/>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222756540"/>
        <c:axId val="2104009687"/>
      </c:lineChart>
      <c:catAx>
        <c:axId val="12227565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04009687"/>
      </c:catAx>
      <c:valAx>
        <c:axId val="21040096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2756540"/>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87593615"/>
        <c:axId val="774439300"/>
      </c:lineChart>
      <c:catAx>
        <c:axId val="8759361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774439300"/>
      </c:catAx>
      <c:valAx>
        <c:axId val="77443930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593615"/>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3909461"/>
        <c:axId val="527663683"/>
      </c:lineChart>
      <c:catAx>
        <c:axId val="39094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27663683"/>
      </c:catAx>
      <c:valAx>
        <c:axId val="5276636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09461"/>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642784483"/>
        <c:axId val="225319319"/>
      </c:lineChart>
      <c:catAx>
        <c:axId val="16427844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25319319"/>
      </c:catAx>
      <c:valAx>
        <c:axId val="2253193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2784483"/>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436048133"/>
        <c:axId val="391309027"/>
      </c:lineChart>
      <c:catAx>
        <c:axId val="14360481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91309027"/>
      </c:catAx>
      <c:valAx>
        <c:axId val="391309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6048133"/>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815044999"/>
        <c:axId val="1415092730"/>
      </c:scatterChart>
      <c:valAx>
        <c:axId val="18150449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5092730"/>
      </c:valAx>
      <c:valAx>
        <c:axId val="14150927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5044999"/>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2063765721"/>
        <c:axId val="57210297"/>
      </c:scatterChart>
      <c:valAx>
        <c:axId val="20637657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210297"/>
      </c:valAx>
      <c:valAx>
        <c:axId val="572102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3765721"/>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274298395"/>
        <c:axId val="496508329"/>
      </c:scatterChart>
      <c:valAx>
        <c:axId val="2742983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6508329"/>
      </c:valAx>
      <c:valAx>
        <c:axId val="496508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4298395"/>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942288678"/>
        <c:axId val="108773986"/>
      </c:lineChart>
      <c:catAx>
        <c:axId val="94228867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773986"/>
      </c:catAx>
      <c:valAx>
        <c:axId val="1087739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2288678"/>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798034506"/>
        <c:axId val="1004843451"/>
      </c:lineChart>
      <c:catAx>
        <c:axId val="17980345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04843451"/>
      </c:catAx>
      <c:valAx>
        <c:axId val="1004843451"/>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8034506"/>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685023201"/>
        <c:axId val="107047888"/>
      </c:lineChart>
      <c:catAx>
        <c:axId val="68502320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7047888"/>
      </c:catAx>
      <c:valAx>
        <c:axId val="10704788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5023201"/>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567527465"/>
        <c:axId val="2054758788"/>
      </c:scatterChart>
      <c:valAx>
        <c:axId val="5675274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4758788"/>
      </c:valAx>
      <c:valAx>
        <c:axId val="20547587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7527465"/>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542592266"/>
        <c:axId val="1308375980"/>
      </c:scatterChart>
      <c:valAx>
        <c:axId val="5425922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8375980"/>
      </c:valAx>
      <c:valAx>
        <c:axId val="13083759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2592266"/>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332536862"/>
        <c:axId val="870957631"/>
      </c:lineChart>
      <c:catAx>
        <c:axId val="13325368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70957631"/>
      </c:catAx>
      <c:valAx>
        <c:axId val="870957631"/>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2536862"/>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152314216"/>
        <c:axId val="383681685"/>
      </c:scatterChart>
      <c:valAx>
        <c:axId val="11523142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83681685"/>
      </c:valAx>
      <c:valAx>
        <c:axId val="3836816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52314216"/>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515243713"/>
        <c:axId val="1978915890"/>
      </c:scatterChart>
      <c:valAx>
        <c:axId val="15152437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8915890"/>
      </c:valAx>
      <c:valAx>
        <c:axId val="1978915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5243713"/>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867135841"/>
        <c:axId val="863166324"/>
      </c:lineChart>
      <c:catAx>
        <c:axId val="8671358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863166324"/>
      </c:catAx>
      <c:valAx>
        <c:axId val="86316632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67135841"/>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2035141412"/>
        <c:axId val="2027554043"/>
      </c:lineChart>
      <c:catAx>
        <c:axId val="203514141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027554043"/>
      </c:catAx>
      <c:valAx>
        <c:axId val="202755404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35141412"/>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829536208"/>
        <c:axId val="1190761407"/>
      </c:lineChart>
      <c:catAx>
        <c:axId val="8295362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190761407"/>
      </c:catAx>
      <c:valAx>
        <c:axId val="119076140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29536208"/>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931347186"/>
        <c:axId val="791860347"/>
      </c:lineChart>
      <c:catAx>
        <c:axId val="9313471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791860347"/>
      </c:catAx>
      <c:valAx>
        <c:axId val="79186034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31347186"/>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781746558"/>
        <c:axId val="1881939984"/>
      </c:scatterChart>
      <c:valAx>
        <c:axId val="178174655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81939984"/>
      </c:valAx>
      <c:valAx>
        <c:axId val="188193998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81746558"/>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2090610534"/>
        <c:axId val="284696017"/>
      </c:scatterChart>
      <c:valAx>
        <c:axId val="209061053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84696017"/>
      </c:valAx>
      <c:valAx>
        <c:axId val="28469601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90610534"/>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171929277"/>
        <c:axId val="303906252"/>
      </c:scatterChart>
      <c:valAx>
        <c:axId val="117192927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03906252"/>
      </c:valAx>
      <c:valAx>
        <c:axId val="30390625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71929277"/>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616723205"/>
        <c:axId val="1757687590"/>
      </c:scatterChart>
      <c:valAx>
        <c:axId val="16167232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7687590"/>
      </c:valAx>
      <c:valAx>
        <c:axId val="17576875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6723205"/>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933400260"/>
        <c:axId val="848753213"/>
      </c:scatterChart>
      <c:valAx>
        <c:axId val="9334002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8753213"/>
      </c:valAx>
      <c:valAx>
        <c:axId val="8487532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3400260"/>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619766122"/>
        <c:axId val="1236573279"/>
      </c:lineChart>
      <c:catAx>
        <c:axId val="16197661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6573279"/>
      </c:catAx>
      <c:valAx>
        <c:axId val="12365732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9766122"/>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342613318"/>
        <c:axId val="1094333077"/>
      </c:scatterChart>
      <c:valAx>
        <c:axId val="3426133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4333077"/>
      </c:valAx>
      <c:valAx>
        <c:axId val="10943330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2613318"/>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535583309"/>
        <c:axId val="20924330"/>
      </c:scatterChart>
      <c:valAx>
        <c:axId val="15355833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24330"/>
      </c:valAx>
      <c:valAx>
        <c:axId val="209243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5583309"/>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434338739"/>
        <c:axId val="1014850395"/>
      </c:lineChart>
      <c:catAx>
        <c:axId val="43433873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14850395"/>
      </c:catAx>
      <c:valAx>
        <c:axId val="1014850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4338739"/>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342812972"/>
        <c:axId val="521611385"/>
      </c:scatterChart>
      <c:valAx>
        <c:axId val="13428129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521611385"/>
      </c:valAx>
      <c:valAx>
        <c:axId val="521611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342812972"/>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993284660"/>
        <c:axId val="137938353"/>
      </c:scatterChart>
      <c:valAx>
        <c:axId val="19932846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938353"/>
      </c:valAx>
      <c:valAx>
        <c:axId val="1379383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3284660"/>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472426971"/>
        <c:axId val="631492322"/>
      </c:scatterChart>
      <c:valAx>
        <c:axId val="4724269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1492322"/>
      </c:valAx>
      <c:valAx>
        <c:axId val="6314923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2426971"/>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211169540"/>
        <c:axId val="1288772625"/>
      </c:scatterChart>
      <c:valAx>
        <c:axId val="12111695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8772625"/>
      </c:valAx>
      <c:valAx>
        <c:axId val="12887726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1169540"/>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633956898"/>
        <c:axId val="1934290377"/>
      </c:scatterChart>
      <c:valAx>
        <c:axId val="6339568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4290377"/>
      </c:valAx>
      <c:valAx>
        <c:axId val="1934290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3956898"/>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2123728880"/>
        <c:axId val="1713987187"/>
      </c:scatterChart>
      <c:valAx>
        <c:axId val="21237288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3987187"/>
      </c:valAx>
      <c:valAx>
        <c:axId val="17139871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3728880"/>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794454438"/>
        <c:axId val="1053658190"/>
      </c:scatterChart>
      <c:valAx>
        <c:axId val="7944544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3658190"/>
      </c:valAx>
      <c:valAx>
        <c:axId val="1053658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4454438"/>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787662984"/>
        <c:axId val="1932781365"/>
      </c:scatterChart>
      <c:valAx>
        <c:axId val="7876629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2781365"/>
      </c:valAx>
      <c:valAx>
        <c:axId val="19327813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7662984"/>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947910396"/>
        <c:axId val="1231806973"/>
      </c:scatterChart>
      <c:valAx>
        <c:axId val="9479103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1806973"/>
      </c:valAx>
      <c:valAx>
        <c:axId val="12318069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7910396"/>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618463854"/>
        <c:axId val="1301223439"/>
      </c:scatterChart>
      <c:valAx>
        <c:axId val="16184638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1223439"/>
      </c:valAx>
      <c:valAx>
        <c:axId val="13012234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8463854"/>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758380997"/>
        <c:axId val="648127862"/>
      </c:lineChart>
      <c:catAx>
        <c:axId val="17583809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48127862"/>
      </c:catAx>
      <c:valAx>
        <c:axId val="648127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8380997"/>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775625710"/>
        <c:axId val="1812174090"/>
      </c:lineChart>
      <c:catAx>
        <c:axId val="7756257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2174090"/>
      </c:catAx>
      <c:valAx>
        <c:axId val="18121740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5625710"/>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720821972"/>
        <c:axId val="652208217"/>
      </c:lineChart>
      <c:catAx>
        <c:axId val="7208219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52208217"/>
      </c:catAx>
      <c:valAx>
        <c:axId val="652208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0821972"/>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365308017"/>
        <c:axId val="1913569013"/>
      </c:lineChart>
      <c:catAx>
        <c:axId val="13653080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13569013"/>
      </c:catAx>
      <c:valAx>
        <c:axId val="19135690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5308017"/>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71014482"/>
        <c:axId val="1681543263"/>
      </c:scatterChart>
      <c:valAx>
        <c:axId val="710144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1543263"/>
      </c:valAx>
      <c:valAx>
        <c:axId val="1681543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014482"/>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521942770"/>
        <c:axId val="2077780044"/>
      </c:lineChart>
      <c:catAx>
        <c:axId val="15219427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77780044"/>
      </c:catAx>
      <c:valAx>
        <c:axId val="20777800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1942770"/>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810680409"/>
        <c:axId val="1916875227"/>
      </c:lineChart>
      <c:catAx>
        <c:axId val="181068040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916875227"/>
      </c:catAx>
      <c:valAx>
        <c:axId val="191687522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810680409"/>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293358343"/>
        <c:axId val="791522387"/>
      </c:lineChart>
      <c:catAx>
        <c:axId val="2933583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91522387"/>
      </c:catAx>
      <c:valAx>
        <c:axId val="7915223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3358343"/>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527388324"/>
        <c:axId val="362487766"/>
      </c:scatterChart>
      <c:valAx>
        <c:axId val="5273883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2487766"/>
      </c:valAx>
      <c:valAx>
        <c:axId val="362487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7388324"/>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2146511890"/>
        <c:axId val="1731412117"/>
      </c:scatterChart>
      <c:valAx>
        <c:axId val="21465118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1412117"/>
      </c:valAx>
      <c:valAx>
        <c:axId val="17314121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6511890"/>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364882754"/>
        <c:axId val="1338385535"/>
      </c:scatterChart>
      <c:valAx>
        <c:axId val="3648827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8385535"/>
      </c:valAx>
      <c:valAx>
        <c:axId val="1338385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4882754"/>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549037236"/>
        <c:axId val="1066713062"/>
      </c:scatterChart>
      <c:valAx>
        <c:axId val="15490372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6713062"/>
      </c:valAx>
      <c:valAx>
        <c:axId val="1066713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9037236"/>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403144903"/>
        <c:axId val="839468331"/>
      </c:scatterChart>
      <c:valAx>
        <c:axId val="4031449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9468331"/>
      </c:valAx>
      <c:valAx>
        <c:axId val="8394683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3144903"/>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6346928"/>
        <c:axId val="1648067749"/>
      </c:scatterChart>
      <c:valAx>
        <c:axId val="63469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8067749"/>
      </c:valAx>
      <c:valAx>
        <c:axId val="16480677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46928"/>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142864009"/>
        <c:axId val="1217262782"/>
      </c:scatterChart>
      <c:valAx>
        <c:axId val="11428640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7262782"/>
      </c:valAx>
      <c:valAx>
        <c:axId val="12172627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2864009"/>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33289704"/>
        <c:axId val="959621503"/>
      </c:scatterChart>
      <c:valAx>
        <c:axId val="1332897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9621503"/>
      </c:valAx>
      <c:valAx>
        <c:axId val="959621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289704"/>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462884230"/>
        <c:axId val="1737753908"/>
      </c:scatterChart>
      <c:valAx>
        <c:axId val="14628842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7753908"/>
      </c:valAx>
      <c:valAx>
        <c:axId val="17377539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2884230"/>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207859854"/>
        <c:axId val="990208533"/>
      </c:lineChart>
      <c:catAx>
        <c:axId val="2078598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90208533"/>
      </c:catAx>
      <c:valAx>
        <c:axId val="990208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859854"/>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09532623"/>
        <c:axId val="2045292426"/>
      </c:lineChart>
      <c:catAx>
        <c:axId val="1095326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5292426"/>
      </c:catAx>
      <c:valAx>
        <c:axId val="2045292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532623"/>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848199290"/>
        <c:axId val="915538601"/>
      </c:lineChart>
      <c:catAx>
        <c:axId val="184819929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15538601"/>
      </c:catAx>
      <c:valAx>
        <c:axId val="91553860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848199290"/>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667444755"/>
        <c:axId val="1480897326"/>
      </c:scatterChart>
      <c:valAx>
        <c:axId val="6674447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0897326"/>
      </c:valAx>
      <c:valAx>
        <c:axId val="1480897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7444755"/>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362816343"/>
        <c:axId val="1662082299"/>
      </c:scatterChart>
      <c:valAx>
        <c:axId val="136281634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662082299"/>
      </c:valAx>
      <c:valAx>
        <c:axId val="166208229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362816343"/>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339006179"/>
        <c:axId val="1914626442"/>
      </c:scatterChart>
      <c:valAx>
        <c:axId val="33900617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914626442"/>
      </c:valAx>
      <c:valAx>
        <c:axId val="191462644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39006179"/>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9029.11972186223</v>
      </c>
      <c r="I3">
        <v>79.0484943036023</v>
      </c>
      <c r="J3" s="41">
        <f t="shared" ref="J3:J13" si="1">I3/sum(I$3:I$13,I$15)</f>
        <v>0.13</v>
      </c>
      <c r="K3" s="43"/>
      <c r="L3" s="32"/>
      <c r="M3" s="32"/>
      <c r="N3" s="32"/>
    </row>
    <row r="4" ht="15.75" customHeight="1">
      <c r="A4" s="38" t="s">
        <v>153</v>
      </c>
      <c r="B4" s="39">
        <v>0.1176</v>
      </c>
      <c r="C4" s="40">
        <v>0.181</v>
      </c>
      <c r="D4" s="41"/>
      <c r="E4" s="24"/>
      <c r="F4" s="24"/>
      <c r="G4" s="42" t="s">
        <v>153</v>
      </c>
      <c r="H4">
        <v>5845.37698434932</v>
      </c>
      <c r="I4">
        <v>48.6452272637551</v>
      </c>
      <c r="J4" s="41">
        <f t="shared" si="1"/>
        <v>0.08</v>
      </c>
      <c r="K4" s="43"/>
      <c r="L4" s="32"/>
      <c r="M4" s="32"/>
      <c r="N4" s="32"/>
    </row>
    <row r="5" ht="15.75" customHeight="1">
      <c r="A5" s="44" t="s">
        <v>154</v>
      </c>
      <c r="B5" s="22" t="s">
        <v>155</v>
      </c>
      <c r="C5" s="45" t="s">
        <v>156</v>
      </c>
      <c r="D5" s="41"/>
      <c r="E5" s="24"/>
      <c r="F5" s="24"/>
      <c r="G5" s="46" t="s">
        <v>157</v>
      </c>
      <c r="H5">
        <v>55144.3109524932</v>
      </c>
      <c r="I5">
        <v>309.599095573737</v>
      </c>
      <c r="J5" s="41">
        <f t="shared" si="1"/>
        <v>0.5091543208</v>
      </c>
      <c r="K5" s="43"/>
      <c r="L5" s="32"/>
      <c r="M5" s="32"/>
      <c r="N5" s="32"/>
    </row>
    <row r="6" ht="15.75" customHeight="1">
      <c r="A6" s="44" t="s">
        <v>158</v>
      </c>
      <c r="B6" s="47" t="s">
        <v>159</v>
      </c>
      <c r="C6" s="48" t="s">
        <v>159</v>
      </c>
      <c r="D6" s="41"/>
      <c r="E6" s="24"/>
      <c r="F6" s="24"/>
      <c r="G6" s="46" t="s">
        <v>158</v>
      </c>
      <c r="H6">
        <v>35251.4977115236</v>
      </c>
      <c r="I6">
        <v>12.6755645494555</v>
      </c>
      <c r="J6" s="41">
        <f t="shared" si="1"/>
        <v>0.02084572775</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31263.8354983914</v>
      </c>
      <c r="I8">
        <v>60.8065243647363</v>
      </c>
      <c r="J8" s="41">
        <f t="shared" si="1"/>
        <v>0.09999998402</v>
      </c>
      <c r="K8" s="43"/>
      <c r="L8" s="32"/>
      <c r="M8" s="32"/>
      <c r="N8" s="32"/>
    </row>
    <row r="9" ht="15.75" customHeight="1">
      <c r="A9" s="38" t="s">
        <v>162</v>
      </c>
      <c r="B9" s="39">
        <v>0.0824</v>
      </c>
      <c r="C9" s="40">
        <v>0.07728600020376007</v>
      </c>
      <c r="D9" s="41"/>
      <c r="E9" s="24"/>
      <c r="F9" s="24"/>
      <c r="G9" s="42" t="s">
        <v>162</v>
      </c>
      <c r="H9">
        <v>28132.6749275039</v>
      </c>
      <c r="I9">
        <v>91.209781815049</v>
      </c>
      <c r="J9" s="41">
        <f t="shared" si="1"/>
        <v>0.1499999683</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3426.43638543469</v>
      </c>
      <c r="I15">
        <v>6.08065292660319</v>
      </c>
      <c r="J15" s="41">
        <f>I15/sum(I$3:I$13,I$15)</f>
        <v>0.009999999208</v>
      </c>
      <c r="K15" s="43"/>
      <c r="L15" s="32"/>
      <c r="M15" s="32"/>
      <c r="N15" s="32"/>
    </row>
    <row r="16" ht="15.75" customHeight="1">
      <c r="A16" s="56" t="s">
        <v>172</v>
      </c>
      <c r="B16" s="32"/>
      <c r="C16" s="32"/>
      <c r="D16" s="41"/>
      <c r="E16" s="24"/>
      <c r="F16" s="24"/>
      <c r="G16" s="57" t="s">
        <v>173</v>
      </c>
      <c r="H16">
        <v>300.0</v>
      </c>
      <c r="I16">
        <v>0.0</v>
      </c>
      <c r="J16" s="32"/>
      <c r="K16" s="43"/>
      <c r="L16" s="32"/>
      <c r="M16" s="32"/>
      <c r="N16" s="32"/>
    </row>
    <row r="17" ht="15.75" customHeight="1">
      <c r="A17" s="32"/>
      <c r="B17" s="32"/>
      <c r="C17" s="32"/>
      <c r="D17" s="32"/>
      <c r="E17" s="32"/>
      <c r="F17" s="52"/>
      <c r="G17" s="57" t="s">
        <v>174</v>
      </c>
      <c r="H17">
        <v>300.0</v>
      </c>
      <c r="I17">
        <v>0.0</v>
      </c>
      <c r="J17" s="32"/>
      <c r="K17" s="43"/>
      <c r="L17" s="32"/>
      <c r="M17" s="32"/>
      <c r="N17" s="32"/>
    </row>
    <row r="18" ht="15.75" customHeight="1">
      <c r="A18" s="32"/>
      <c r="B18" s="32"/>
      <c r="C18" s="32"/>
      <c r="D18" s="32"/>
      <c r="E18" s="32"/>
      <c r="F18" s="32"/>
      <c r="G18" s="58" t="s">
        <v>175</v>
      </c>
      <c r="H18">
        <v>0.103048609116951</v>
      </c>
      <c r="I18">
        <v>0.0</v>
      </c>
      <c r="J18" s="32"/>
      <c r="K18" s="43"/>
      <c r="L18" s="32"/>
      <c r="M18" s="32"/>
      <c r="N18" s="32"/>
    </row>
    <row r="19" ht="15.75" customHeight="1">
      <c r="A19" s="24"/>
      <c r="B19" s="24"/>
      <c r="C19" s="24"/>
      <c r="D19" s="32"/>
      <c r="E19" s="32"/>
      <c r="F19" s="32"/>
      <c r="G19" s="58" t="s">
        <v>176</v>
      </c>
      <c r="H19">
        <v>0.0780649902148155</v>
      </c>
      <c r="I19">
        <v>0.0</v>
      </c>
      <c r="J19" s="32"/>
      <c r="K19" s="43"/>
      <c r="L19" s="32"/>
      <c r="M19" s="32"/>
      <c r="N19" s="32"/>
    </row>
    <row r="20" ht="16.5" customHeight="1">
      <c r="A20" s="59"/>
      <c r="B20" s="60"/>
      <c r="C20" s="43"/>
      <c r="D20" s="32"/>
      <c r="E20" s="32"/>
      <c r="F20" s="32"/>
      <c r="G20" s="57" t="s">
        <v>177</v>
      </c>
      <c r="H20">
        <v>121963.639135026</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1.12691283983179</v>
      </c>
      <c r="I21">
        <v>0.0</v>
      </c>
      <c r="J21" s="43"/>
      <c r="K21" s="43"/>
      <c r="L21" s="43"/>
      <c r="M21" s="43"/>
      <c r="N21" s="43"/>
    </row>
    <row r="22" ht="15.75" customHeight="1">
      <c r="A22" s="59" t="s">
        <v>180</v>
      </c>
      <c r="B22" s="64">
        <f>'Inflation GDP Population'!U15</f>
        <v>0.01974797033</v>
      </c>
      <c r="C22" s="32"/>
      <c r="D22" s="32"/>
      <c r="E22" s="32"/>
      <c r="F22" s="32"/>
      <c r="G22" s="57" t="s">
        <v>181</v>
      </c>
      <c r="H22">
        <v>2.218059369</v>
      </c>
      <c r="I22">
        <v>0.0</v>
      </c>
      <c r="J22" s="32"/>
      <c r="K22" s="32"/>
      <c r="L22" s="32"/>
      <c r="M22" s="32"/>
      <c r="N22" s="32"/>
    </row>
    <row r="23" ht="15.75" customHeight="1">
      <c r="A23" s="65" t="s">
        <v>182</v>
      </c>
      <c r="B23" s="66" t="s">
        <v>183</v>
      </c>
      <c r="C23" s="32"/>
      <c r="D23" s="32"/>
      <c r="E23" s="32"/>
      <c r="F23" s="32"/>
      <c r="G23" s="57" t="s">
        <v>184</v>
      </c>
      <c r="H23">
        <v>33699.09069</v>
      </c>
      <c r="I23">
        <v>0.0</v>
      </c>
      <c r="J23" s="32"/>
      <c r="K23" s="32"/>
      <c r="L23" s="32"/>
      <c r="M23" s="32"/>
      <c r="N23" s="32"/>
    </row>
    <row r="24" ht="15.75" customHeight="1">
      <c r="A24" s="67" t="s">
        <v>152</v>
      </c>
      <c r="B24" s="68">
        <f t="shared" ref="B24:B26" si="2">if(H3&gt;0,I3*1000000/(H3*8760),0)</f>
        <v>0.9994109058</v>
      </c>
      <c r="C24" s="32"/>
      <c r="D24" s="32"/>
      <c r="E24" s="32"/>
      <c r="F24" s="32"/>
      <c r="G24" s="57" t="s">
        <v>185</v>
      </c>
      <c r="H24">
        <v>510.5086226</v>
      </c>
      <c r="I24">
        <v>0.0</v>
      </c>
      <c r="J24" s="32"/>
      <c r="K24" s="32"/>
      <c r="L24" s="32"/>
      <c r="M24" s="32"/>
      <c r="N24" s="32"/>
    </row>
    <row r="25" ht="15.75" customHeight="1">
      <c r="A25" s="67" t="s">
        <v>153</v>
      </c>
      <c r="B25" s="68">
        <f t="shared" si="2"/>
        <v>0.95</v>
      </c>
      <c r="C25" s="32"/>
      <c r="D25" s="32"/>
      <c r="E25" s="32"/>
      <c r="F25" s="32"/>
      <c r="G25" s="57" t="s">
        <v>186</v>
      </c>
      <c r="H25">
        <v>33699.09069</v>
      </c>
      <c r="I25">
        <v>0.0</v>
      </c>
      <c r="J25" s="32"/>
      <c r="K25" s="32"/>
      <c r="L25" s="32"/>
      <c r="M25" s="32"/>
      <c r="N25" s="32"/>
    </row>
    <row r="26" ht="15.75" customHeight="1">
      <c r="A26" s="69" t="s">
        <v>157</v>
      </c>
      <c r="B26" s="68">
        <f t="shared" si="2"/>
        <v>0.6409067753</v>
      </c>
      <c r="C26" s="32"/>
      <c r="D26" s="32"/>
      <c r="E26" s="32"/>
      <c r="F26" s="32"/>
      <c r="G26" s="57" t="s">
        <v>187</v>
      </c>
      <c r="H26">
        <v>510.5086226</v>
      </c>
      <c r="I26">
        <v>0.0</v>
      </c>
      <c r="J26" s="32"/>
      <c r="K26" s="32"/>
      <c r="L26" s="32"/>
      <c r="M26" s="32"/>
      <c r="N26" s="32"/>
    </row>
    <row r="27" ht="15.75" customHeight="1">
      <c r="A27" s="70" t="s">
        <v>158</v>
      </c>
      <c r="B27" s="68">
        <f>if(H6&gt;0, I6*1000000/(H6*8760), 0)</f>
        <v>0.04104739794</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0.222025991</v>
      </c>
      <c r="C29" s="32"/>
      <c r="D29" s="32"/>
      <c r="E29" s="32"/>
      <c r="F29" s="32"/>
      <c r="G29" s="32"/>
      <c r="J29" s="32"/>
      <c r="K29" s="32"/>
      <c r="L29" s="32"/>
      <c r="M29" s="32"/>
      <c r="N29" s="32"/>
    </row>
    <row r="30" ht="15.75" customHeight="1">
      <c r="A30" s="67" t="s">
        <v>162</v>
      </c>
      <c r="B30" s="68">
        <f t="shared" ref="B30:B31" si="3">if(H9&gt;0,I9*1000000/(H9*8760),0)</f>
        <v>0.3701061338</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0.2025832042</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80596.8</v>
      </c>
      <c r="E2" s="82">
        <f>sum(Model!D8,Model!D426,,Model!D427,Model!D672,Model!D897,Model!D1122,Model!D1349,Model!D1574,Model!D1799*0,Model!D2024,Model!D2247,Model!D3534)</f>
        <v>87229.3</v>
      </c>
      <c r="F2" s="82">
        <f>sum(Model!E8,Model!E426,,Model!E427,Model!E672,Model!E897,Model!E1122,Model!E1349,Model!E1574,Model!E1799*0,Model!E2024,Model!E2247,Model!E3534)</f>
        <v>95532.9</v>
      </c>
      <c r="G2" s="82">
        <f>sum(Model!F8,Model!F426,,Model!F427,Model!F672,Model!F897,Model!F1122,Model!F1349,Model!F1574,Model!F1799*0,Model!F2024,Model!F2247,Model!F3534)</f>
        <v>102039.9</v>
      </c>
      <c r="H2" s="82">
        <f>sum(Model!G8,Model!G426,,Model!G427,Model!G672,Model!G897,Model!G1122,Model!G1349,Model!G1574,Model!G1799*0,Model!G2024,Model!G2247,Model!G3534)</f>
        <v>103483.1</v>
      </c>
      <c r="I2" s="82">
        <f>sum(Model!H8,Model!H426,,Model!H427,Model!H672,Model!H897,Model!H1122,Model!H1349,Model!H1574,Model!H1799*0,Model!H2024,Model!H2247,Model!H3534)</f>
        <v>104178.4</v>
      </c>
      <c r="J2" s="82">
        <f>sum(Model!I8,Model!I426,,Model!I427,Model!I672,Model!I897,Model!I1122,Model!I1349,Model!I1574,Model!I1799*0,Model!I2024,Model!I2247,Model!I3534)</f>
        <v>105157.7</v>
      </c>
      <c r="K2" s="82">
        <f>sum(Model!J8,Model!J426,,Model!J427,Model!J672,Model!J897,Model!J1122,Model!J1349,Model!J1574,Model!J1799*0,Model!J2024,Model!J2247,Model!J3534)</f>
        <v>106441.1</v>
      </c>
      <c r="L2" s="82">
        <f>sum(Model!K8,Model!K426,,Model!K427,Model!K672,Model!K897,Model!K1122,Model!K1349,Model!K1574,Model!K1799*0,Model!K2024,Model!K2247,Model!K3534)</f>
        <v>109303.5</v>
      </c>
      <c r="M2" s="82">
        <f>sum(Model!L8,Model!L426,,Model!L427,Model!L672,Model!L897,Model!L1122,Model!L1349,Model!L1574,Model!L1799*0,Model!L2024,Model!L2247,Model!L3534)</f>
        <v>108778.3</v>
      </c>
      <c r="N2" s="82">
        <f>sum(Model!M8,Model!M426,,Model!M427,Model!M672,Model!M897,Model!M1122,Model!M1349,Model!M1574,Model!M1799*0,Model!M2024,Model!M2247,Model!M3534)</f>
        <v>113755.6</v>
      </c>
      <c r="O2" s="82">
        <f>sum(Model!N8,Model!N426,,Model!N427,Model!N672,Model!N897,Model!N1122,Model!N1349,Model!N1574,Model!N1799*0,Model!N2024,Model!N2247,Model!N3534)</f>
        <v>115930.9</v>
      </c>
      <c r="P2" s="82">
        <f>sum(Model!O8,Model!O426,,Model!O427,Model!O672,Model!O897,Model!O1122,Model!O1349,Model!O1574,Model!O1799*0,Model!O2024,Model!O2247,Model!O3534)</f>
        <v>116280.9</v>
      </c>
      <c r="Q2" s="82">
        <f>sum(Model!P8,Model!P426,,Model!P427,Model!P672,Model!P897,Model!P1122,Model!P1349,Model!P1574,Model!P1799*0,Model!P2024,Model!P2247,Model!P3534)</f>
        <v>116460.3</v>
      </c>
      <c r="R2" s="82">
        <f>sum(Model!Q8,Model!Q426,,Model!Q427,Model!Q672,Model!Q897,Model!Q1122,Model!Q1349,Model!Q1574,Model!Q1799*0,Model!Q2024,Model!Q2247,Model!Q3534)</f>
        <v>120548.9</v>
      </c>
      <c r="S2" s="82">
        <f>sum(Model!R8,Model!R426,,Model!R427,Model!R672,Model!R897,Model!R1122,Model!R1349,Model!R1574,Model!R1799*0,Model!R2024,Model!R2247,Model!R3534)</f>
        <v>125790.2</v>
      </c>
      <c r="T2" s="82">
        <f>sum(Model!S8,Model!S426,,Model!S427,Model!S672,Model!S897,Model!S1122,Model!S1349,Model!S1574,Model!S1799*0,Model!S2024,Model!S2247,Model!S3534)</f>
        <v>128031.2</v>
      </c>
      <c r="U2" s="82">
        <f>sum(Model!T8,Model!T426,,Model!T427,Model!T672,Model!T897,Model!T1122,Model!T1349,Model!T1574,Model!T1799*0,Model!T2024,Model!T2247,Model!T3534)</f>
        <v>133425.4</v>
      </c>
      <c r="V2" s="82">
        <f>sum(Model!U8,Model!U426,,Model!U427,Model!U672,Model!U897,Model!U1122,Model!U1349,Model!U1574,Model!U1799*0,Model!U2024,Model!U2247,Model!U3534)</f>
        <v>132303.1</v>
      </c>
      <c r="W2" s="82">
        <f>sum(Model!V8,Model!V426,,Model!V427,Model!V672,Model!V897,Model!V1122,Model!V1349,Model!V1574,Model!V1799*0,Model!V2024,Model!V2247,Model!V3534)</f>
        <v>133011.7</v>
      </c>
      <c r="X2" s="82">
        <f>sum(Model!W8,Model!W426,,Model!W427,Model!W672,Model!W897,Model!W1122,Model!W1349,Model!W1574,Model!W1799*0,Model!W2024,Model!W2247,Model!W3534)</f>
        <v>133011.7</v>
      </c>
      <c r="Y2" s="82">
        <f>sum(Model!X8,Model!X426,,Model!X427,Model!X672,Model!X897,Model!X1122,Model!X1349,Model!X1574,Model!X1799*0,Model!X2024,Model!X2247,Model!X3534)</f>
        <v>134181.0851</v>
      </c>
      <c r="Z2" s="82">
        <f>sum(Model!Y8,Model!Y426,,Model!Y427,Model!Y672,Model!Y897,Model!Y1122,Model!Y1349,Model!Y1574,Model!Y1799*0,Model!Y2024,Model!Y2247,Model!Y3534)</f>
        <v>135350.4701</v>
      </c>
      <c r="AA2" s="82">
        <f>sum(Model!Z8,Model!Z426,,Model!Z427,Model!Z672,Model!Z897,Model!Z1122,Model!Z1349,Model!Z1574,Model!Z1799*0,Model!Z2024,Model!Z2247,Model!Z3534)</f>
        <v>136519.8552</v>
      </c>
      <c r="AB2" s="82">
        <f>sum(Model!AA8,Model!AA426,,Model!AA427,Model!AA672,Model!AA897,Model!AA1122,Model!AA1349,Model!AA1574,Model!AA1799*0,Model!AA2024,Model!AA2247,Model!AA3534)</f>
        <v>137689.2403</v>
      </c>
      <c r="AC2" s="82">
        <f>sum(Model!AB8,Model!AB426,,Model!AB427,Model!AB672,Model!AB897,Model!AB1122,Model!AB1349,Model!AB1574,Model!AB1799*0,Model!AB2024,Model!AB2247,Model!AB3534)</f>
        <v>138858.6254</v>
      </c>
      <c r="AD2" s="82">
        <f>sum(Model!AC8,Model!AC426,,Model!AC427,Model!AC672,Model!AC897,Model!AC1122,Model!AC1349,Model!AC1574,Model!AC1799*0,Model!AC2024,Model!AC2247,Model!AC3534)</f>
        <v>140028.0104</v>
      </c>
      <c r="AE2" s="82">
        <f>sum(Model!AD8,Model!AD426,,Model!AD427,Model!AD672,Model!AD897,Model!AD1122,Model!AD1349,Model!AD1574,Model!AD1799*0,Model!AD2024,Model!AD2247,Model!AD3534)</f>
        <v>141197.3955</v>
      </c>
      <c r="AF2" s="82">
        <f>sum(Model!AE8,Model!AE426,,Model!AE427,Model!AE672,Model!AE897,Model!AE1122,Model!AE1349,Model!AE1574,Model!AE1799*0,Model!AE2024,Model!AE2247,Model!AE3534)</f>
        <v>142366.7806</v>
      </c>
      <c r="AG2" s="82">
        <f>sum(Model!AF8,Model!AF426,,Model!AF427,Model!AF672,Model!AF897,Model!AF1122,Model!AF1349,Model!AF1574,Model!AF1799*0,Model!AF2024,Model!AF2247,Model!AF3534)</f>
        <v>143536.1657</v>
      </c>
      <c r="AH2" s="82">
        <f>sum(Model!AG8,Model!AG426,,Model!AG427,Model!AG672,Model!AG897,Model!AG1122,Model!AG1349,Model!AG1574,Model!AG1799*0,Model!AG2024,Model!AG2247,Model!AG3534)</f>
        <v>144705.5507</v>
      </c>
      <c r="AI2" s="82">
        <f>sum(Model!AH8,Model!AH426,,Model!AH427,Model!AH672,Model!AH897,Model!AH1122,Model!AH1349,Model!AH1574,Model!AH1799*0,Model!AH2024,Model!AH2247,Model!AH3534)</f>
        <v>145874.9358</v>
      </c>
      <c r="AJ2" s="82">
        <f>sum(Model!AI8,Model!AI426,,Model!AI427,Model!AI672,Model!AI897,Model!AI1122,Model!AI1349,Model!AI1574,Model!AI1799*0,Model!AI2024,Model!AI2247,Model!AI3534)</f>
        <v>147044.3209</v>
      </c>
      <c r="AK2" s="82">
        <f>sum(Model!AJ8,Model!AJ426,,Model!AJ427,Model!AJ672,Model!AJ897,Model!AJ1122,Model!AJ1349,Model!AJ1574,Model!AJ1799*0,Model!AJ2024,Model!AJ2247,Model!AJ3534)</f>
        <v>148213.7059</v>
      </c>
      <c r="AL2" s="82">
        <f>sum(Model!AK8,Model!AK426,,Model!AK427,Model!AK672,Model!AK897,Model!AK1122,Model!AK1349,Model!AK1574,Model!AK1799*0,Model!AK2024,Model!AK2247,Model!AK3534)</f>
        <v>149383.091</v>
      </c>
      <c r="AM2" s="82">
        <f>sum(Model!AL8,Model!AL426,,Model!AL427,Model!AL672,Model!AL897,Model!AL1122,Model!AL1349,Model!AL1574,Model!AL1799*0,Model!AL2024,Model!AL2247,Model!AL3534)</f>
        <v>150552.4761</v>
      </c>
      <c r="AN2" s="82">
        <f>sum(Model!AM8,Model!AM426,,Model!AM427,Model!AM672,Model!AM897,Model!AM1122,Model!AM1349,Model!AM1574,Model!AM1799*0,Model!AM2024,Model!AM2247,Model!AM3534)</f>
        <v>151721.8612</v>
      </c>
      <c r="AO2" s="82">
        <f>sum(Model!AN8,Model!AN426,,Model!AN427,Model!AN672,Model!AN897,Model!AN1122,Model!AN1349,Model!AN1574,Model!AN1799*0,Model!AN2024,Model!AN2247,Model!AN3534)</f>
        <v>152891.2462</v>
      </c>
      <c r="AP2" s="82">
        <f>sum(Model!AO8,Model!AO426,,Model!AO427,Model!AO672,Model!AO897,Model!AO1122,Model!AO1349,Model!AO1574,Model!AO1799*0,Model!AO2024,Model!AO2247,Model!AO3534)</f>
        <v>154060.6313</v>
      </c>
      <c r="AQ2" s="82">
        <f>sum(Model!AP8,Model!AP426,,Model!AP427,Model!AP672,Model!AP897,Model!AP1122,Model!AP1349,Model!AP1574,Model!AP1799*0,Model!AP2024,Model!AP2247,Model!AP3534)</f>
        <v>155230.0164</v>
      </c>
      <c r="AR2" s="82">
        <f>sum(Model!AQ8,Model!AQ426,,Model!AQ427,Model!AQ672,Model!AQ897,Model!AQ1122,Model!AQ1349,Model!AQ1574,Model!AQ1799*0,Model!AQ2024,Model!AQ2247,Model!AQ3534)</f>
        <v>156399.4015</v>
      </c>
      <c r="AS2" s="82">
        <f>sum(Model!AR8,Model!AR426,,Model!AR427,Model!AR672,Model!AR897,Model!AR1122,Model!AR1349,Model!AR1574,Model!AR1799*0,Model!AR2024,Model!AR2247,Model!AR3534)</f>
        <v>157568.7865</v>
      </c>
      <c r="AT2" s="82">
        <f>sum(Model!AS8,Model!AS426,,Model!AS427,Model!AS672,Model!AS897,Model!AS1122,Model!AS1349,Model!AS1574,Model!AS1799*0,Model!AS2024,Model!AS2247,Model!AS3534)</f>
        <v>158738.1716</v>
      </c>
      <c r="AU2" s="82">
        <f>sum(Model!AT8,Model!AT426,,Model!AT427,Model!AT672,Model!AT897,Model!AT1122,Model!AT1349,Model!AT1574,Model!AT1799*0,Model!AT2024,Model!AT2247,Model!AT3534)</f>
        <v>159907.5567</v>
      </c>
      <c r="AV2" s="82">
        <f>sum(Model!AU8,Model!AU426,,Model!AU427,Model!AU672,Model!AU897,Model!AU1122,Model!AU1349,Model!AU1574,Model!AU1799*0,Model!AU2024,Model!AU2247,Model!AU3534)</f>
        <v>161076.9417</v>
      </c>
      <c r="AW2" s="82">
        <f>sum(Model!AV8,Model!AV426,,Model!AV427,Model!AV672,Model!AV897,Model!AV1122,Model!AV1349,Model!AV1574,Model!AV1799*0,Model!AV2024,Model!AV2247,Model!AV3534)</f>
        <v>162246.3268</v>
      </c>
      <c r="AX2" s="82">
        <f>sum(Model!AW8,Model!AW426,,Model!AW427,Model!AW672,Model!AW897,Model!AW1122,Model!AW1349,Model!AW1574,Model!AW1799*0,Model!AW2024,Model!AW2247,Model!AW3534)</f>
        <v>163415.7119</v>
      </c>
      <c r="AY2" s="82">
        <f>sum(Model!AX8,Model!AX426,,Model!AX427,Model!AX672,Model!AX897,Model!AX1122,Model!AX1349,Model!AX1574,Model!AX1799*0,Model!AX2024,Model!AX2247,Model!AX3534)</f>
        <v>164585.097</v>
      </c>
      <c r="AZ2" s="82">
        <f>sum(Model!AY8,Model!AY426,,Model!AY427,Model!AY672,Model!AY897,Model!AY1122,Model!AY1349,Model!AY1574,Model!AY1799*0,Model!AY2024,Model!AY2247,Model!AY3534)</f>
        <v>165754.482</v>
      </c>
      <c r="BA2" s="82">
        <f>sum(Model!AZ8,Model!AZ426,,Model!AZ427,Model!AZ672,Model!AZ897,Model!AZ1122,Model!AZ1349,Model!AZ1574,Model!AZ1799*0,Model!AZ2024,Model!AZ2247,Model!AZ3534)</f>
        <v>166923.8671</v>
      </c>
      <c r="BB2" s="82">
        <f>sum(Model!BA8,Model!BA426,,Model!BA427,Model!BA672,Model!BA897,Model!BA1122,Model!BA1349,Model!BA1574,Model!BA1799*0,Model!BA2024,Model!BA2247,Model!BA3534)</f>
        <v>168093.2522</v>
      </c>
      <c r="BC2" s="83"/>
      <c r="BD2" s="83"/>
      <c r="BE2" s="83"/>
      <c r="BF2" s="83"/>
      <c r="BG2" s="83"/>
      <c r="BH2" s="83"/>
      <c r="BI2" s="83"/>
      <c r="BJ2" s="83"/>
      <c r="BK2" s="83"/>
      <c r="BL2" s="83"/>
      <c r="BM2" s="83"/>
      <c r="BN2" s="83"/>
      <c r="BO2" s="83"/>
      <c r="BP2" s="83"/>
    </row>
    <row r="3">
      <c r="A3" s="79" t="s">
        <v>194</v>
      </c>
      <c r="B3" s="80" t="s">
        <v>192</v>
      </c>
      <c r="C3" s="81" t="s">
        <v>195</v>
      </c>
      <c r="D3" s="82">
        <f>Model!C8</f>
        <v>21440.5</v>
      </c>
      <c r="E3" s="82">
        <f>Model!D8</f>
        <v>21440.5</v>
      </c>
      <c r="F3" s="82">
        <f>Model!E8</f>
        <v>21440.5</v>
      </c>
      <c r="G3" s="82">
        <f>Model!F8</f>
        <v>21440.5</v>
      </c>
      <c r="H3" s="82">
        <f>Model!G8</f>
        <v>21440.5</v>
      </c>
      <c r="I3" s="82">
        <f>Model!H8</f>
        <v>21440.5</v>
      </c>
      <c r="J3" s="82">
        <f>Model!I8</f>
        <v>21077.5</v>
      </c>
      <c r="K3" s="82">
        <f>Model!J8</f>
        <v>21077.5</v>
      </c>
      <c r="L3" s="82">
        <f>Model!K8</f>
        <v>21077.5</v>
      </c>
      <c r="M3" s="82">
        <f>Model!L8</f>
        <v>21077.5</v>
      </c>
      <c r="N3" s="82">
        <f>Model!M8</f>
        <v>23533.8</v>
      </c>
      <c r="O3" s="82">
        <f>Model!N8</f>
        <v>24412.4</v>
      </c>
      <c r="P3" s="82">
        <f>Model!O8</f>
        <v>24412.4</v>
      </c>
      <c r="Q3" s="82">
        <f>Model!P8</f>
        <v>25420.4</v>
      </c>
      <c r="R3" s="82">
        <f>Model!Q8</f>
        <v>25420.4</v>
      </c>
      <c r="S3" s="82">
        <f>Model!R8</f>
        <v>25420.4</v>
      </c>
      <c r="T3" s="82">
        <f>Model!S8</f>
        <v>24862.4</v>
      </c>
      <c r="U3" s="82">
        <f>Model!T8</f>
        <v>24862.4</v>
      </c>
      <c r="V3" s="82">
        <f>Model!U8</f>
        <v>20443.5</v>
      </c>
      <c r="W3" s="82">
        <f>Model!V8</f>
        <v>20443.5</v>
      </c>
      <c r="X3" s="82">
        <f>Model!W8</f>
        <v>20443.5</v>
      </c>
      <c r="Y3" s="82">
        <f>Model!X8</f>
        <v>20063.02066</v>
      </c>
      <c r="Z3" s="82">
        <f>Model!Y8</f>
        <v>19682.54131</v>
      </c>
      <c r="AA3" s="82">
        <f>Model!Z8</f>
        <v>19302.06197</v>
      </c>
      <c r="AB3" s="82">
        <f>Model!AA8</f>
        <v>18921.58263</v>
      </c>
      <c r="AC3" s="82">
        <f>Model!AB8</f>
        <v>18541.10329</v>
      </c>
      <c r="AD3" s="82">
        <f>Model!AC8</f>
        <v>18160.62394</v>
      </c>
      <c r="AE3" s="82">
        <f>Model!AD8</f>
        <v>17780.1446</v>
      </c>
      <c r="AF3" s="82">
        <f>Model!AE8</f>
        <v>17399.66526</v>
      </c>
      <c r="AG3" s="82">
        <f>Model!AF8</f>
        <v>17019.18592</v>
      </c>
      <c r="AH3" s="82">
        <f>Model!AG8</f>
        <v>16638.70657</v>
      </c>
      <c r="AI3" s="82">
        <f>Model!AH8</f>
        <v>16258.22723</v>
      </c>
      <c r="AJ3" s="82">
        <f>Model!AI8</f>
        <v>15877.74789</v>
      </c>
      <c r="AK3" s="82">
        <f>Model!AJ8</f>
        <v>15497.26855</v>
      </c>
      <c r="AL3" s="82">
        <f>Model!AK8</f>
        <v>15116.7892</v>
      </c>
      <c r="AM3" s="82">
        <f>Model!AL8</f>
        <v>14736.30986</v>
      </c>
      <c r="AN3" s="82">
        <f>Model!AM8</f>
        <v>14355.83052</v>
      </c>
      <c r="AO3" s="82">
        <f>Model!AN8</f>
        <v>13975.35118</v>
      </c>
      <c r="AP3" s="82">
        <f>Model!AO8</f>
        <v>13594.87183</v>
      </c>
      <c r="AQ3" s="82">
        <f>Model!AP8</f>
        <v>13214.39249</v>
      </c>
      <c r="AR3" s="82">
        <f>Model!AQ8</f>
        <v>12833.91315</v>
      </c>
      <c r="AS3" s="82">
        <f>Model!AR8</f>
        <v>12453.43381</v>
      </c>
      <c r="AT3" s="82">
        <f>Model!AS8</f>
        <v>12072.95446</v>
      </c>
      <c r="AU3" s="82">
        <f>Model!AT8</f>
        <v>11692.47512</v>
      </c>
      <c r="AV3" s="82">
        <f>Model!AU8</f>
        <v>11311.99578</v>
      </c>
      <c r="AW3" s="82">
        <f>Model!AV8</f>
        <v>10931.51643</v>
      </c>
      <c r="AX3" s="82">
        <f>Model!AW8</f>
        <v>10551.03709</v>
      </c>
      <c r="AY3" s="82">
        <f>Model!AX8</f>
        <v>10170.55775</v>
      </c>
      <c r="AZ3" s="82">
        <f>Model!AY8</f>
        <v>9790.078407</v>
      </c>
      <c r="BA3" s="82">
        <f>Model!AZ8</f>
        <v>9409.599064</v>
      </c>
      <c r="BB3" s="82">
        <f>Model!BA8</f>
        <v>9029.119722</v>
      </c>
      <c r="BC3" s="82"/>
      <c r="BD3" s="83"/>
      <c r="BE3" s="83"/>
      <c r="BF3" s="83"/>
      <c r="BG3" s="83"/>
      <c r="BH3" s="83"/>
      <c r="BI3" s="83"/>
      <c r="BJ3" s="83"/>
      <c r="BK3" s="83"/>
      <c r="BL3" s="83"/>
      <c r="BM3" s="83"/>
      <c r="BN3" s="83"/>
      <c r="BO3" s="83"/>
      <c r="BP3" s="83"/>
    </row>
    <row r="4">
      <c r="A4" s="79" t="s">
        <v>196</v>
      </c>
      <c r="B4" s="80" t="s">
        <v>192</v>
      </c>
      <c r="C4" s="81" t="s">
        <v>197</v>
      </c>
      <c r="D4" s="82">
        <f>Model!C426</f>
        <v>15912.6</v>
      </c>
      <c r="E4" s="82">
        <f>Model!D426</f>
        <v>20820.8</v>
      </c>
      <c r="F4" s="82">
        <f>Model!E426</f>
        <v>28955.9</v>
      </c>
      <c r="G4" s="82">
        <f>Model!F426</f>
        <v>35345.2</v>
      </c>
      <c r="H4" s="82">
        <f>Model!G426</f>
        <v>36989.2</v>
      </c>
      <c r="I4" s="82">
        <f>Model!H426</f>
        <v>37215.5</v>
      </c>
      <c r="J4" s="82">
        <f>Model!I426</f>
        <v>37855.5</v>
      </c>
      <c r="K4" s="82">
        <f>Model!J426</f>
        <v>38450.9</v>
      </c>
      <c r="L4" s="82">
        <f>Model!K426</f>
        <v>38645.3</v>
      </c>
      <c r="M4" s="82">
        <f>Model!L426</f>
        <v>39461.7</v>
      </c>
      <c r="N4" s="82">
        <f>Model!M426</f>
        <v>40504.5</v>
      </c>
      <c r="O4" s="82">
        <f>Model!N426</f>
        <v>41374.2</v>
      </c>
      <c r="P4" s="82">
        <f>Model!O426</f>
        <v>41109.4</v>
      </c>
      <c r="Q4" s="82">
        <f>Model!P426</f>
        <v>41109.4</v>
      </c>
      <c r="R4" s="82">
        <f>Model!Q426</f>
        <v>43679.2</v>
      </c>
      <c r="S4" s="82">
        <f>Model!R426</f>
        <v>44482.4</v>
      </c>
      <c r="T4" s="82">
        <f>Model!S426</f>
        <v>44482.4</v>
      </c>
      <c r="U4" s="82">
        <f>Model!T426</f>
        <v>46943.9</v>
      </c>
      <c r="V4" s="82">
        <f>Model!U426</f>
        <v>46943.9</v>
      </c>
      <c r="W4" s="82">
        <f>Model!V426</f>
        <v>46943.9</v>
      </c>
      <c r="X4" s="82">
        <f>Model!W426</f>
        <v>46943.9</v>
      </c>
      <c r="Y4" s="82">
        <f>Model!X426</f>
        <v>47217.24703</v>
      </c>
      <c r="Z4" s="82">
        <f>Model!Y426</f>
        <v>47490.59406</v>
      </c>
      <c r="AA4" s="82">
        <f>Model!Z426</f>
        <v>47763.9411</v>
      </c>
      <c r="AB4" s="82">
        <f>Model!AA426</f>
        <v>48037.28813</v>
      </c>
      <c r="AC4" s="82">
        <f>Model!AB426</f>
        <v>48310.63516</v>
      </c>
      <c r="AD4" s="82">
        <f>Model!AC426</f>
        <v>48583.98219</v>
      </c>
      <c r="AE4" s="82">
        <f>Model!AD426</f>
        <v>48857.32922</v>
      </c>
      <c r="AF4" s="82">
        <f>Model!AE426</f>
        <v>49130.67625</v>
      </c>
      <c r="AG4" s="82">
        <f>Model!AF426</f>
        <v>49404.02329</v>
      </c>
      <c r="AH4" s="82">
        <f>Model!AG426</f>
        <v>49677.37032</v>
      </c>
      <c r="AI4" s="82">
        <f>Model!AH426</f>
        <v>49950.71735</v>
      </c>
      <c r="AJ4" s="82">
        <f>Model!AI426</f>
        <v>50224.06438</v>
      </c>
      <c r="AK4" s="82">
        <f>Model!AJ426</f>
        <v>50497.41141</v>
      </c>
      <c r="AL4" s="82">
        <f>Model!AK426</f>
        <v>50770.75844</v>
      </c>
      <c r="AM4" s="82">
        <f>Model!AL426</f>
        <v>51044.10548</v>
      </c>
      <c r="AN4" s="82">
        <f>Model!AM426</f>
        <v>51317.45251</v>
      </c>
      <c r="AO4" s="82">
        <f>Model!AN426</f>
        <v>51590.79954</v>
      </c>
      <c r="AP4" s="82">
        <f>Model!AO426</f>
        <v>51864.14657</v>
      </c>
      <c r="AQ4" s="82">
        <f>Model!AP426</f>
        <v>52137.4936</v>
      </c>
      <c r="AR4" s="82">
        <f>Model!AQ426</f>
        <v>52410.84063</v>
      </c>
      <c r="AS4" s="82">
        <f>Model!AR426</f>
        <v>52684.18767</v>
      </c>
      <c r="AT4" s="82">
        <f>Model!AS426</f>
        <v>52957.5347</v>
      </c>
      <c r="AU4" s="82">
        <f>Model!AT426</f>
        <v>53230.88173</v>
      </c>
      <c r="AV4" s="82">
        <f>Model!AU426</f>
        <v>53504.22876</v>
      </c>
      <c r="AW4" s="82">
        <f>Model!AV426</f>
        <v>53777.57579</v>
      </c>
      <c r="AX4" s="82">
        <f>Model!AW426</f>
        <v>54050.92283</v>
      </c>
      <c r="AY4" s="82">
        <f>Model!AX426</f>
        <v>54324.26986</v>
      </c>
      <c r="AZ4" s="82">
        <f>Model!AY426</f>
        <v>54597.61689</v>
      </c>
      <c r="BA4" s="82">
        <f>Model!AZ426</f>
        <v>54870.96392</v>
      </c>
      <c r="BB4" s="82">
        <f>Model!BA426</f>
        <v>55144.31095</v>
      </c>
      <c r="BC4" s="83"/>
      <c r="BD4" s="83"/>
      <c r="BE4" s="83"/>
      <c r="BF4" s="83"/>
      <c r="BG4" s="83"/>
      <c r="BH4" s="83"/>
      <c r="BI4" s="83"/>
      <c r="BJ4" s="83"/>
      <c r="BK4" s="83"/>
      <c r="BL4" s="83"/>
      <c r="BM4" s="83"/>
      <c r="BN4" s="83"/>
      <c r="BO4" s="83"/>
      <c r="BP4" s="83"/>
    </row>
    <row r="5">
      <c r="A5" s="79" t="s">
        <v>198</v>
      </c>
      <c r="B5" s="80" t="s">
        <v>192</v>
      </c>
      <c r="C5" s="81" t="s">
        <v>199</v>
      </c>
      <c r="D5" s="82">
        <f>Model!C427</f>
        <v>36983.3</v>
      </c>
      <c r="E5" s="82">
        <f>Model!D427</f>
        <v>37933.1</v>
      </c>
      <c r="F5" s="82">
        <f>Model!E427</f>
        <v>37933.9</v>
      </c>
      <c r="G5" s="82">
        <f>Model!F427</f>
        <v>37812.8</v>
      </c>
      <c r="H5" s="82">
        <f>Model!G427</f>
        <v>37610.6</v>
      </c>
      <c r="I5" s="82">
        <f>Model!H427</f>
        <v>37509.2</v>
      </c>
      <c r="J5" s="82">
        <f>Model!I427</f>
        <v>37348.7</v>
      </c>
      <c r="K5" s="82">
        <f>Model!J427</f>
        <v>36271.6</v>
      </c>
      <c r="L5" s="82">
        <f>Model!K427</f>
        <v>35874.5</v>
      </c>
      <c r="M5" s="82">
        <f>Model!L427</f>
        <v>32497.1</v>
      </c>
      <c r="N5" s="82">
        <f>Model!M427</f>
        <v>33374.8</v>
      </c>
      <c r="O5" s="82">
        <f>Model!N427</f>
        <v>33300.6</v>
      </c>
      <c r="P5" s="82">
        <f>Model!O427</f>
        <v>32179.8</v>
      </c>
      <c r="Q5" s="82">
        <f>Model!P427</f>
        <v>31150.5</v>
      </c>
      <c r="R5" s="82">
        <f>Model!Q427</f>
        <v>30575.5</v>
      </c>
      <c r="S5" s="82">
        <f>Model!R427</f>
        <v>31454.9</v>
      </c>
      <c r="T5" s="82">
        <f>Model!S427</f>
        <v>31484.1</v>
      </c>
      <c r="U5" s="82">
        <f>Model!T427</f>
        <v>31660.6</v>
      </c>
      <c r="V5" s="82">
        <f>Model!U427</f>
        <v>32372.1</v>
      </c>
      <c r="W5" s="82">
        <f>Model!V427</f>
        <v>32372.1</v>
      </c>
      <c r="X5" s="82">
        <f>Model!W427</f>
        <v>32372.1</v>
      </c>
      <c r="Y5" s="82">
        <f>Model!X427</f>
        <v>32468.07992</v>
      </c>
      <c r="Z5" s="82">
        <f>Model!Y427</f>
        <v>32564.05985</v>
      </c>
      <c r="AA5" s="82">
        <f>Model!Z427</f>
        <v>32660.03977</v>
      </c>
      <c r="AB5" s="82">
        <f>Model!AA427</f>
        <v>32756.01969</v>
      </c>
      <c r="AC5" s="82">
        <f>Model!AB427</f>
        <v>32851.99962</v>
      </c>
      <c r="AD5" s="82">
        <f>Model!AC427</f>
        <v>32947.97954</v>
      </c>
      <c r="AE5" s="82">
        <f>Model!AD427</f>
        <v>33043.95947</v>
      </c>
      <c r="AF5" s="82">
        <f>Model!AE427</f>
        <v>33139.93939</v>
      </c>
      <c r="AG5" s="82">
        <f>Model!AF427</f>
        <v>33235.91931</v>
      </c>
      <c r="AH5" s="82">
        <f>Model!AG427</f>
        <v>33331.89924</v>
      </c>
      <c r="AI5" s="82">
        <f>Model!AH427</f>
        <v>33427.87916</v>
      </c>
      <c r="AJ5" s="82">
        <f>Model!AI427</f>
        <v>33523.85908</v>
      </c>
      <c r="AK5" s="82">
        <f>Model!AJ427</f>
        <v>33619.83901</v>
      </c>
      <c r="AL5" s="82">
        <f>Model!AK427</f>
        <v>33715.81893</v>
      </c>
      <c r="AM5" s="82">
        <f>Model!AL427</f>
        <v>33811.79886</v>
      </c>
      <c r="AN5" s="82">
        <f>Model!AM427</f>
        <v>33907.77878</v>
      </c>
      <c r="AO5" s="82">
        <f>Model!AN427</f>
        <v>34003.7587</v>
      </c>
      <c r="AP5" s="82">
        <f>Model!AO427</f>
        <v>34099.73863</v>
      </c>
      <c r="AQ5" s="82">
        <f>Model!AP427</f>
        <v>34195.71855</v>
      </c>
      <c r="AR5" s="82">
        <f>Model!AQ427</f>
        <v>34291.69847</v>
      </c>
      <c r="AS5" s="82">
        <f>Model!AR427</f>
        <v>34387.6784</v>
      </c>
      <c r="AT5" s="82">
        <f>Model!AS427</f>
        <v>34483.65832</v>
      </c>
      <c r="AU5" s="82">
        <f>Model!AT427</f>
        <v>34579.63825</v>
      </c>
      <c r="AV5" s="82">
        <f>Model!AU427</f>
        <v>34675.61817</v>
      </c>
      <c r="AW5" s="82">
        <f>Model!AV427</f>
        <v>34771.59809</v>
      </c>
      <c r="AX5" s="82">
        <f>Model!AW427</f>
        <v>34867.57802</v>
      </c>
      <c r="AY5" s="82">
        <f>Model!AX427</f>
        <v>34963.55794</v>
      </c>
      <c r="AZ5" s="82">
        <f>Model!AY427</f>
        <v>35059.53786</v>
      </c>
      <c r="BA5" s="82">
        <f>Model!AZ427</f>
        <v>35155.51779</v>
      </c>
      <c r="BB5" s="82">
        <f>Model!BA427</f>
        <v>35251.49771</v>
      </c>
      <c r="BC5" s="83"/>
      <c r="BD5" s="83"/>
      <c r="BE5" s="83"/>
      <c r="BF5" s="83"/>
      <c r="BG5" s="83"/>
      <c r="BH5" s="83"/>
      <c r="BI5" s="83"/>
      <c r="BJ5" s="83"/>
      <c r="BK5" s="83"/>
      <c r="BL5" s="83"/>
      <c r="BM5" s="83"/>
      <c r="BN5" s="83"/>
      <c r="BO5" s="83"/>
      <c r="BP5" s="83"/>
    </row>
    <row r="6">
      <c r="A6" s="79" t="s">
        <v>200</v>
      </c>
      <c r="B6" s="80" t="s">
        <v>192</v>
      </c>
      <c r="C6" s="81" t="s">
        <v>201</v>
      </c>
      <c r="D6" s="82">
        <f>Model!C672</f>
        <v>109.3</v>
      </c>
      <c r="E6" s="82">
        <f>Model!D672</f>
        <v>863.1</v>
      </c>
      <c r="F6" s="82">
        <f>Model!E672</f>
        <v>1030.8</v>
      </c>
      <c r="G6" s="82">
        <f>Model!F672</f>
        <v>1231.3</v>
      </c>
      <c r="H6" s="82">
        <f>Model!G672</f>
        <v>1231.3</v>
      </c>
      <c r="I6" s="82">
        <f>Model!H672</f>
        <v>1792.1</v>
      </c>
      <c r="J6" s="82">
        <f>Model!I672</f>
        <v>2653.4</v>
      </c>
      <c r="K6" s="82">
        <f>Model!J672</f>
        <v>4405.7</v>
      </c>
      <c r="L6" s="82">
        <f>Model!K672</f>
        <v>7469.2</v>
      </c>
      <c r="M6" s="82">
        <f>Model!L672</f>
        <v>9482.6</v>
      </c>
      <c r="N6" s="82">
        <f>Model!M672</f>
        <v>10061.2</v>
      </c>
      <c r="O6" s="82">
        <f>Model!N672</f>
        <v>10523.6</v>
      </c>
      <c r="P6" s="82">
        <f>Model!O672</f>
        <v>12116.2</v>
      </c>
      <c r="Q6" s="82">
        <f>Model!P672</f>
        <v>12266.2</v>
      </c>
      <c r="R6" s="82">
        <f>Model!Q672</f>
        <v>14257.2</v>
      </c>
      <c r="S6" s="82">
        <f>Model!R672</f>
        <v>17673.9</v>
      </c>
      <c r="T6" s="82">
        <f>Model!S672</f>
        <v>20189.7</v>
      </c>
      <c r="U6" s="82">
        <f>Model!T672</f>
        <v>22297.8</v>
      </c>
      <c r="V6" s="82">
        <f>Model!U672</f>
        <v>24187.3</v>
      </c>
      <c r="W6" s="82">
        <f>Model!V672</f>
        <v>24187.3</v>
      </c>
      <c r="X6" s="82">
        <f>Model!W672</f>
        <v>24187.3</v>
      </c>
      <c r="Y6" s="82">
        <f>Model!X672</f>
        <v>24318.8125</v>
      </c>
      <c r="Z6" s="82">
        <f>Model!Y672</f>
        <v>24450.325</v>
      </c>
      <c r="AA6" s="82">
        <f>Model!Z672</f>
        <v>24581.83749</v>
      </c>
      <c r="AB6" s="82">
        <f>Model!AA672</f>
        <v>24713.34999</v>
      </c>
      <c r="AC6" s="82">
        <f>Model!AB672</f>
        <v>24844.86249</v>
      </c>
      <c r="AD6" s="82">
        <f>Model!AC672</f>
        <v>24976.37499</v>
      </c>
      <c r="AE6" s="82">
        <f>Model!AD672</f>
        <v>25107.88748</v>
      </c>
      <c r="AF6" s="82">
        <f>Model!AE672</f>
        <v>25239.39998</v>
      </c>
      <c r="AG6" s="82">
        <f>Model!AF672</f>
        <v>25370.91248</v>
      </c>
      <c r="AH6" s="82">
        <f>Model!AG672</f>
        <v>25502.42498</v>
      </c>
      <c r="AI6" s="82">
        <f>Model!AH672</f>
        <v>25633.93747</v>
      </c>
      <c r="AJ6" s="82">
        <f>Model!AI672</f>
        <v>25765.44997</v>
      </c>
      <c r="AK6" s="82">
        <f>Model!AJ672</f>
        <v>25896.96247</v>
      </c>
      <c r="AL6" s="82">
        <f>Model!AK672</f>
        <v>26028.47497</v>
      </c>
      <c r="AM6" s="82">
        <f>Model!AL672</f>
        <v>26159.98746</v>
      </c>
      <c r="AN6" s="82">
        <f>Model!AM672</f>
        <v>26291.49996</v>
      </c>
      <c r="AO6" s="82">
        <f>Model!AN672</f>
        <v>26423.01246</v>
      </c>
      <c r="AP6" s="82">
        <f>Model!AO672</f>
        <v>26554.52496</v>
      </c>
      <c r="AQ6" s="82">
        <f>Model!AP672</f>
        <v>26686.03745</v>
      </c>
      <c r="AR6" s="82">
        <f>Model!AQ672</f>
        <v>26817.54995</v>
      </c>
      <c r="AS6" s="82">
        <f>Model!AR672</f>
        <v>26949.06245</v>
      </c>
      <c r="AT6" s="82">
        <f>Model!AS672</f>
        <v>27080.57495</v>
      </c>
      <c r="AU6" s="82">
        <f>Model!AT672</f>
        <v>27212.08744</v>
      </c>
      <c r="AV6" s="82">
        <f>Model!AU672</f>
        <v>27343.59994</v>
      </c>
      <c r="AW6" s="82">
        <f>Model!AV672</f>
        <v>27475.11244</v>
      </c>
      <c r="AX6" s="82">
        <f>Model!AW672</f>
        <v>27606.62494</v>
      </c>
      <c r="AY6" s="82">
        <f>Model!AX672</f>
        <v>27738.13743</v>
      </c>
      <c r="AZ6" s="82">
        <f>Model!AY672</f>
        <v>27869.64993</v>
      </c>
      <c r="BA6" s="82">
        <f>Model!AZ672</f>
        <v>28001.16243</v>
      </c>
      <c r="BB6" s="82">
        <f>Model!BA672</f>
        <v>28132.67493</v>
      </c>
      <c r="BC6" s="83"/>
      <c r="BD6" s="83"/>
      <c r="BE6" s="83"/>
      <c r="BF6" s="83"/>
      <c r="BG6" s="83"/>
      <c r="BH6" s="83"/>
      <c r="BI6" s="83"/>
      <c r="BJ6" s="83"/>
      <c r="BK6" s="83"/>
      <c r="BL6" s="83"/>
      <c r="BM6" s="83"/>
      <c r="BN6" s="83"/>
      <c r="BO6" s="83"/>
      <c r="BP6" s="83"/>
    </row>
    <row r="7">
      <c r="A7" s="79" t="s">
        <v>202</v>
      </c>
      <c r="B7" s="80" t="s">
        <v>192</v>
      </c>
      <c r="C7" s="84" t="s">
        <v>203</v>
      </c>
      <c r="D7" s="82">
        <f>Model!C897</f>
        <v>0.3</v>
      </c>
      <c r="E7" s="82">
        <f>Model!D897</f>
        <v>0</v>
      </c>
      <c r="F7" s="82">
        <f>Model!E897</f>
        <v>0</v>
      </c>
      <c r="G7" s="82">
        <f>Model!F897</f>
        <v>0</v>
      </c>
      <c r="H7" s="82">
        <f>Model!G897</f>
        <v>0</v>
      </c>
      <c r="I7" s="82">
        <f>Model!H897</f>
        <v>0</v>
      </c>
      <c r="J7" s="82">
        <f>Model!I897</f>
        <v>0</v>
      </c>
      <c r="K7" s="82">
        <f>Model!J897</f>
        <v>0</v>
      </c>
      <c r="L7" s="82">
        <f>Model!K897</f>
        <v>0</v>
      </c>
      <c r="M7" s="82">
        <f>Model!L897</f>
        <v>0</v>
      </c>
      <c r="N7" s="82">
        <f>Model!M897</f>
        <v>13.9</v>
      </c>
      <c r="O7" s="82">
        <f>Model!N897</f>
        <v>43.9</v>
      </c>
      <c r="P7" s="82">
        <f>Model!O897</f>
        <v>75.9</v>
      </c>
      <c r="Q7" s="82">
        <f>Model!P897</f>
        <v>126.6</v>
      </c>
      <c r="R7" s="82">
        <f>Model!Q897</f>
        <v>181.1</v>
      </c>
      <c r="S7" s="82">
        <f>Model!R897</f>
        <v>320.4</v>
      </c>
      <c r="T7" s="82">
        <f>Model!S897</f>
        <v>586.4</v>
      </c>
      <c r="U7" s="82">
        <f>Model!T897</f>
        <v>1234.5</v>
      </c>
      <c r="V7" s="82">
        <f>Model!U897</f>
        <v>1943.1</v>
      </c>
      <c r="W7" s="82">
        <f>Model!V897</f>
        <v>2651.7</v>
      </c>
      <c r="X7" s="82">
        <f>Model!W897</f>
        <v>2651.7</v>
      </c>
      <c r="Y7" s="82">
        <f>Model!X897</f>
        <v>3605.43785</v>
      </c>
      <c r="Z7" s="82">
        <f>Model!Y897</f>
        <v>4559.1757</v>
      </c>
      <c r="AA7" s="82">
        <f>Model!Z897</f>
        <v>5512.91355</v>
      </c>
      <c r="AB7" s="82">
        <f>Model!AA897</f>
        <v>6466.6514</v>
      </c>
      <c r="AC7" s="82">
        <f>Model!AB897</f>
        <v>7420.38925</v>
      </c>
      <c r="AD7" s="82">
        <f>Model!AC897</f>
        <v>8374.1271</v>
      </c>
      <c r="AE7" s="82">
        <f>Model!AD897</f>
        <v>9327.86495</v>
      </c>
      <c r="AF7" s="82">
        <f>Model!AE897</f>
        <v>10281.6028</v>
      </c>
      <c r="AG7" s="82">
        <f>Model!AF897</f>
        <v>11235.34065</v>
      </c>
      <c r="AH7" s="82">
        <f>Model!AG897</f>
        <v>12189.0785</v>
      </c>
      <c r="AI7" s="82">
        <f>Model!AH897</f>
        <v>13142.81635</v>
      </c>
      <c r="AJ7" s="82">
        <f>Model!AI897</f>
        <v>14096.5542</v>
      </c>
      <c r="AK7" s="82">
        <f>Model!AJ897</f>
        <v>15050.29205</v>
      </c>
      <c r="AL7" s="82">
        <f>Model!AK897</f>
        <v>16004.0299</v>
      </c>
      <c r="AM7" s="82">
        <f>Model!AL897</f>
        <v>16957.76775</v>
      </c>
      <c r="AN7" s="82">
        <f>Model!AM897</f>
        <v>17911.5056</v>
      </c>
      <c r="AO7" s="82">
        <f>Model!AN897</f>
        <v>18865.24345</v>
      </c>
      <c r="AP7" s="82">
        <f>Model!AO897</f>
        <v>19818.9813</v>
      </c>
      <c r="AQ7" s="82">
        <f>Model!AP897</f>
        <v>20772.71915</v>
      </c>
      <c r="AR7" s="82">
        <f>Model!AQ897</f>
        <v>21726.457</v>
      </c>
      <c r="AS7" s="82">
        <f>Model!AR897</f>
        <v>22680.19485</v>
      </c>
      <c r="AT7" s="82">
        <f>Model!AS897</f>
        <v>23633.9327</v>
      </c>
      <c r="AU7" s="82">
        <f>Model!AT897</f>
        <v>24587.67055</v>
      </c>
      <c r="AV7" s="82">
        <f>Model!AU897</f>
        <v>25541.4084</v>
      </c>
      <c r="AW7" s="82">
        <f>Model!AV897</f>
        <v>26495.14625</v>
      </c>
      <c r="AX7" s="82">
        <f>Model!AW897</f>
        <v>27448.8841</v>
      </c>
      <c r="AY7" s="82">
        <f>Model!AX897</f>
        <v>28402.62195</v>
      </c>
      <c r="AZ7" s="82">
        <f>Model!AY897</f>
        <v>29356.3598</v>
      </c>
      <c r="BA7" s="82">
        <f>Model!AZ897</f>
        <v>30310.09765</v>
      </c>
      <c r="BB7" s="82">
        <f>Model!BA897</f>
        <v>31263.8355</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114.2145462</v>
      </c>
      <c r="Z8" s="85">
        <f>Model!Y3534</f>
        <v>228.4290924</v>
      </c>
      <c r="AA8" s="85">
        <f>Model!Z3534</f>
        <v>342.6436385</v>
      </c>
      <c r="AB8" s="85">
        <f>Model!AA3534</f>
        <v>456.8581847</v>
      </c>
      <c r="AC8" s="85">
        <f>Model!AB3534</f>
        <v>571.0727309</v>
      </c>
      <c r="AD8" s="85">
        <f>Model!AC3534</f>
        <v>685.2872771</v>
      </c>
      <c r="AE8" s="85">
        <f>Model!AD3534</f>
        <v>799.5018233</v>
      </c>
      <c r="AF8" s="85">
        <f>Model!AE3534</f>
        <v>913.7163694</v>
      </c>
      <c r="AG8" s="85">
        <f>Model!AF3534</f>
        <v>1027.930916</v>
      </c>
      <c r="AH8" s="85">
        <f>Model!AG3534</f>
        <v>1142.145462</v>
      </c>
      <c r="AI8" s="85">
        <f>Model!AH3534</f>
        <v>1256.360008</v>
      </c>
      <c r="AJ8" s="85">
        <f>Model!AI3534</f>
        <v>1370.574554</v>
      </c>
      <c r="AK8" s="85">
        <f>Model!AJ3534</f>
        <v>1484.7891</v>
      </c>
      <c r="AL8" s="85">
        <f>Model!AK3534</f>
        <v>1599.003647</v>
      </c>
      <c r="AM8" s="85">
        <f>Model!AL3534</f>
        <v>1713.218193</v>
      </c>
      <c r="AN8" s="85">
        <f>Model!AM3534</f>
        <v>1827.432739</v>
      </c>
      <c r="AO8" s="85">
        <f>Model!AN3534</f>
        <v>1941.647285</v>
      </c>
      <c r="AP8" s="85">
        <f>Model!AO3534</f>
        <v>2055.861831</v>
      </c>
      <c r="AQ8" s="85">
        <f>Model!AP3534</f>
        <v>2170.076377</v>
      </c>
      <c r="AR8" s="85">
        <f>Model!AQ3534</f>
        <v>2284.290924</v>
      </c>
      <c r="AS8" s="85">
        <f>Model!AR3534</f>
        <v>2398.50547</v>
      </c>
      <c r="AT8" s="85">
        <f>Model!AS3534</f>
        <v>2512.720016</v>
      </c>
      <c r="AU8" s="85">
        <f>Model!AT3534</f>
        <v>2626.934562</v>
      </c>
      <c r="AV8" s="85">
        <f>Model!AU3534</f>
        <v>2741.149108</v>
      </c>
      <c r="AW8" s="85">
        <f>Model!AV3534</f>
        <v>2855.363655</v>
      </c>
      <c r="AX8" s="85">
        <f>Model!AW3534</f>
        <v>2969.578201</v>
      </c>
      <c r="AY8" s="85">
        <f>Model!AX3534</f>
        <v>3083.792747</v>
      </c>
      <c r="AZ8" s="85">
        <f>Model!AY3534</f>
        <v>3198.007293</v>
      </c>
      <c r="BA8" s="85">
        <f>Model!AZ3534</f>
        <v>3312.221839</v>
      </c>
      <c r="BB8" s="85">
        <f>Model!BA3534</f>
        <v>3426.436385</v>
      </c>
      <c r="BC8" s="83"/>
      <c r="BD8" s="83"/>
      <c r="BE8" s="83"/>
      <c r="BF8" s="83"/>
      <c r="BG8" s="83"/>
      <c r="BH8" s="83"/>
      <c r="BI8" s="83"/>
      <c r="BJ8" s="83"/>
      <c r="BK8" s="83"/>
      <c r="BL8" s="83"/>
      <c r="BM8" s="83"/>
      <c r="BN8" s="83"/>
      <c r="BO8" s="83"/>
      <c r="BP8" s="83"/>
    </row>
    <row r="9">
      <c r="A9" s="79" t="s">
        <v>206</v>
      </c>
      <c r="B9" s="80" t="s">
        <v>192</v>
      </c>
      <c r="C9" s="81" t="s">
        <v>207</v>
      </c>
      <c r="D9" s="82">
        <f>Model!C1122</f>
        <v>5138.6</v>
      </c>
      <c r="E9" s="82">
        <f>Model!D1122</f>
        <v>5138.6</v>
      </c>
      <c r="F9" s="82">
        <f>Model!E1122</f>
        <v>5138.6</v>
      </c>
      <c r="G9" s="82">
        <f>Model!F1122</f>
        <v>5138.6</v>
      </c>
      <c r="H9" s="82">
        <f>Model!G1122</f>
        <v>5138.6</v>
      </c>
      <c r="I9" s="82">
        <f>Model!H1122</f>
        <v>5138.6</v>
      </c>
      <c r="J9" s="82">
        <f>Model!I1122</f>
        <v>5138.6</v>
      </c>
      <c r="K9" s="82">
        <f>Model!J1122</f>
        <v>5138.6</v>
      </c>
      <c r="L9" s="82">
        <f>Model!K1122</f>
        <v>5138.6</v>
      </c>
      <c r="M9" s="82">
        <f>Model!L1122</f>
        <v>5138.6</v>
      </c>
      <c r="N9" s="82">
        <f>Model!M1122</f>
        <v>5138.6</v>
      </c>
      <c r="O9" s="82">
        <f>Model!N1122</f>
        <v>5138.6</v>
      </c>
      <c r="P9" s="82">
        <f>Model!O1122</f>
        <v>5138.6</v>
      </c>
      <c r="Q9" s="82">
        <f>Model!P1122</f>
        <v>5138.6</v>
      </c>
      <c r="R9" s="82">
        <f>Model!Q1122</f>
        <v>5138.6</v>
      </c>
      <c r="S9" s="82">
        <f>Model!R1122</f>
        <v>5138.6</v>
      </c>
      <c r="T9" s="82">
        <f>Model!S1122</f>
        <v>5138.6</v>
      </c>
      <c r="U9" s="82">
        <f>Model!T1122</f>
        <v>5138.6</v>
      </c>
      <c r="V9" s="82">
        <f>Model!U1122</f>
        <v>5138.6</v>
      </c>
      <c r="W9" s="82">
        <f>Model!V1122</f>
        <v>5138.6</v>
      </c>
      <c r="X9" s="82">
        <f>Model!W1122</f>
        <v>5138.6</v>
      </c>
      <c r="Y9" s="82">
        <f>Model!X1122</f>
        <v>5162.159233</v>
      </c>
      <c r="Z9" s="82">
        <f>Model!Y1122</f>
        <v>5185.718466</v>
      </c>
      <c r="AA9" s="82">
        <f>Model!Z1122</f>
        <v>5209.277698</v>
      </c>
      <c r="AB9" s="82">
        <f>Model!AA1122</f>
        <v>5232.836931</v>
      </c>
      <c r="AC9" s="82">
        <f>Model!AB1122</f>
        <v>5256.396164</v>
      </c>
      <c r="AD9" s="82">
        <f>Model!AC1122</f>
        <v>5279.955397</v>
      </c>
      <c r="AE9" s="82">
        <f>Model!AD1122</f>
        <v>5303.51463</v>
      </c>
      <c r="AF9" s="82">
        <f>Model!AE1122</f>
        <v>5327.073862</v>
      </c>
      <c r="AG9" s="82">
        <f>Model!AF1122</f>
        <v>5350.633095</v>
      </c>
      <c r="AH9" s="82">
        <f>Model!AG1122</f>
        <v>5374.192328</v>
      </c>
      <c r="AI9" s="82">
        <f>Model!AH1122</f>
        <v>5397.751561</v>
      </c>
      <c r="AJ9" s="82">
        <f>Model!AI1122</f>
        <v>5421.310794</v>
      </c>
      <c r="AK9" s="82">
        <f>Model!AJ1122</f>
        <v>5444.870027</v>
      </c>
      <c r="AL9" s="82">
        <f>Model!AK1122</f>
        <v>5468.429259</v>
      </c>
      <c r="AM9" s="82">
        <f>Model!AL1122</f>
        <v>5491.988492</v>
      </c>
      <c r="AN9" s="82">
        <f>Model!AM1122</f>
        <v>5515.547725</v>
      </c>
      <c r="AO9" s="82">
        <f>Model!AN1122</f>
        <v>5539.106958</v>
      </c>
      <c r="AP9" s="82">
        <f>Model!AO1122</f>
        <v>5562.666191</v>
      </c>
      <c r="AQ9" s="82">
        <f>Model!AP1122</f>
        <v>5586.225423</v>
      </c>
      <c r="AR9" s="82">
        <f>Model!AQ1122</f>
        <v>5609.784656</v>
      </c>
      <c r="AS9" s="82">
        <f>Model!AR1122</f>
        <v>5633.343889</v>
      </c>
      <c r="AT9" s="82">
        <f>Model!AS1122</f>
        <v>5656.903122</v>
      </c>
      <c r="AU9" s="82">
        <f>Model!AT1122</f>
        <v>5680.462355</v>
      </c>
      <c r="AV9" s="82">
        <f>Model!AU1122</f>
        <v>5704.021587</v>
      </c>
      <c r="AW9" s="82">
        <f>Model!AV1122</f>
        <v>5727.58082</v>
      </c>
      <c r="AX9" s="82">
        <f>Model!AW1122</f>
        <v>5751.140053</v>
      </c>
      <c r="AY9" s="82">
        <f>Model!AX1122</f>
        <v>5774.699286</v>
      </c>
      <c r="AZ9" s="82">
        <f>Model!AY1122</f>
        <v>5798.258519</v>
      </c>
      <c r="BA9" s="82">
        <f>Model!AZ1122</f>
        <v>5821.817752</v>
      </c>
      <c r="BB9" s="82">
        <f>Model!BA1122</f>
        <v>5845.376984</v>
      </c>
      <c r="BC9" s="83"/>
      <c r="BD9" s="83"/>
      <c r="BE9" s="83"/>
      <c r="BF9" s="83"/>
      <c r="BG9" s="83"/>
      <c r="BH9" s="83"/>
      <c r="BI9" s="83"/>
      <c r="BJ9" s="83"/>
      <c r="BK9" s="83"/>
      <c r="BL9" s="83"/>
      <c r="BM9" s="83"/>
      <c r="BN9" s="83"/>
      <c r="BO9" s="83"/>
      <c r="BP9" s="83"/>
    </row>
    <row r="10">
      <c r="A10" s="79" t="s">
        <v>208</v>
      </c>
      <c r="B10" s="80" t="s">
        <v>192</v>
      </c>
      <c r="C10" s="81" t="s">
        <v>209</v>
      </c>
      <c r="D10" s="82">
        <f>Model!C1349</f>
        <v>707.3</v>
      </c>
      <c r="E10" s="82">
        <f>Model!D1349</f>
        <v>707.3</v>
      </c>
      <c r="F10" s="82">
        <f>Model!E1349</f>
        <v>707.3</v>
      </c>
      <c r="G10" s="82">
        <f>Model!F1349</f>
        <v>707.3</v>
      </c>
      <c r="H10" s="82">
        <f>Model!G1349</f>
        <v>707.3</v>
      </c>
      <c r="I10" s="82">
        <f>Model!H1349</f>
        <v>707.3</v>
      </c>
      <c r="J10" s="82">
        <f>Model!I1349</f>
        <v>707.3</v>
      </c>
      <c r="K10" s="82">
        <f>Model!J1349</f>
        <v>707.3</v>
      </c>
      <c r="L10" s="82">
        <f>Model!K1349</f>
        <v>707.3</v>
      </c>
      <c r="M10" s="82">
        <f>Model!L1349</f>
        <v>707.3</v>
      </c>
      <c r="N10" s="82">
        <f>Model!M1349</f>
        <v>707.3</v>
      </c>
      <c r="O10" s="82">
        <f>Model!N1349</f>
        <v>707.3</v>
      </c>
      <c r="P10" s="82">
        <f>Model!O1349</f>
        <v>707.3</v>
      </c>
      <c r="Q10" s="82">
        <f>Model!P1349</f>
        <v>707.3</v>
      </c>
      <c r="R10" s="82">
        <f>Model!Q1349</f>
        <v>707.3</v>
      </c>
      <c r="S10" s="82">
        <f>Model!R1349</f>
        <v>708.6</v>
      </c>
      <c r="T10" s="82">
        <f>Model!S1349</f>
        <v>708.6</v>
      </c>
      <c r="U10" s="82">
        <f>Model!T1349</f>
        <v>708.6</v>
      </c>
      <c r="V10" s="82">
        <f>Model!U1349</f>
        <v>708.6</v>
      </c>
      <c r="W10" s="82">
        <f>Model!V1349</f>
        <v>708.6</v>
      </c>
      <c r="X10" s="82">
        <f>Model!W1349</f>
        <v>708.6</v>
      </c>
      <c r="Y10" s="82">
        <f>Model!X1349</f>
        <v>684.98</v>
      </c>
      <c r="Z10" s="82">
        <f>Model!Y1349</f>
        <v>661.36</v>
      </c>
      <c r="AA10" s="82">
        <f>Model!Z1349</f>
        <v>637.74</v>
      </c>
      <c r="AB10" s="82">
        <f>Model!AA1349</f>
        <v>614.12</v>
      </c>
      <c r="AC10" s="82">
        <f>Model!AB1349</f>
        <v>590.5</v>
      </c>
      <c r="AD10" s="82">
        <f>Model!AC1349</f>
        <v>566.88</v>
      </c>
      <c r="AE10" s="82">
        <f>Model!AD1349</f>
        <v>543.26</v>
      </c>
      <c r="AF10" s="82">
        <f>Model!AE1349</f>
        <v>519.64</v>
      </c>
      <c r="AG10" s="82">
        <f>Model!AF1349</f>
        <v>496.02</v>
      </c>
      <c r="AH10" s="82">
        <f>Model!AG1349</f>
        <v>472.4</v>
      </c>
      <c r="AI10" s="82">
        <f>Model!AH1349</f>
        <v>448.78</v>
      </c>
      <c r="AJ10" s="82">
        <f>Model!AI1349</f>
        <v>425.16</v>
      </c>
      <c r="AK10" s="82">
        <f>Model!AJ1349</f>
        <v>401.54</v>
      </c>
      <c r="AL10" s="82">
        <f>Model!AK1349</f>
        <v>377.92</v>
      </c>
      <c r="AM10" s="82">
        <f>Model!AL1349</f>
        <v>354.3</v>
      </c>
      <c r="AN10" s="82">
        <f>Model!AM1349</f>
        <v>330.68</v>
      </c>
      <c r="AO10" s="82">
        <f>Model!AN1349</f>
        <v>307.06</v>
      </c>
      <c r="AP10" s="82">
        <f>Model!AO1349</f>
        <v>283.44</v>
      </c>
      <c r="AQ10" s="82">
        <f>Model!AP1349</f>
        <v>259.82</v>
      </c>
      <c r="AR10" s="82">
        <f>Model!AQ1349</f>
        <v>236.2</v>
      </c>
      <c r="AS10" s="82">
        <f>Model!AR1349</f>
        <v>212.58</v>
      </c>
      <c r="AT10" s="82">
        <f>Model!AS1349</f>
        <v>188.96</v>
      </c>
      <c r="AU10" s="82">
        <f>Model!AT1349</f>
        <v>165.34</v>
      </c>
      <c r="AV10" s="82">
        <f>Model!AU1349</f>
        <v>141.72</v>
      </c>
      <c r="AW10" s="82">
        <f>Model!AV1349</f>
        <v>118.1</v>
      </c>
      <c r="AX10" s="82">
        <f>Model!AW1349</f>
        <v>94.48</v>
      </c>
      <c r="AY10" s="82">
        <f>Model!AX1349</f>
        <v>70.86</v>
      </c>
      <c r="AZ10" s="82">
        <f>Model!AY1349</f>
        <v>47.24</v>
      </c>
      <c r="BA10" s="82">
        <f>Model!AZ1349</f>
        <v>23.62</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193.3</v>
      </c>
      <c r="E12" s="82">
        <f>Model!D1799*0+Model!D2024</f>
        <v>203.9</v>
      </c>
      <c r="F12" s="82">
        <f>Model!E1799*0+Model!E2024</f>
        <v>203.9</v>
      </c>
      <c r="G12" s="82">
        <f>Model!F1799*0+Model!F2024</f>
        <v>242.2</v>
      </c>
      <c r="H12" s="82">
        <f>Model!G1799*0+Model!G2024</f>
        <v>243.6</v>
      </c>
      <c r="I12" s="82">
        <f>Model!H1799*0+Model!H2024</f>
        <v>253.2</v>
      </c>
      <c r="J12" s="82">
        <f>Model!I1799*0+Model!I2024</f>
        <v>253.2</v>
      </c>
      <c r="K12" s="82">
        <f>Model!J1799*0+Model!J2024</f>
        <v>266</v>
      </c>
      <c r="L12" s="82">
        <f>Model!K1799*0+Model!K2024</f>
        <v>267.6</v>
      </c>
      <c r="M12" s="82">
        <f>Model!L1799*0+Model!L2024</f>
        <v>290</v>
      </c>
      <c r="N12" s="82">
        <f>Model!M1799*0+Model!M2024</f>
        <v>298</v>
      </c>
      <c r="O12" s="82">
        <f>Model!N1799*0+Model!N2024</f>
        <v>305.4</v>
      </c>
      <c r="P12" s="82">
        <f>Model!O1799*0+Model!O2024</f>
        <v>416.4</v>
      </c>
      <c r="Q12" s="82">
        <f>Model!P1799*0+Model!P2024</f>
        <v>416.4</v>
      </c>
      <c r="R12" s="82">
        <f>Model!Q1799*0+Model!Q2024</f>
        <v>470.7</v>
      </c>
      <c r="S12" s="82">
        <f>Model!R1799*0+Model!R2024</f>
        <v>472.1</v>
      </c>
      <c r="T12" s="82">
        <f>Model!S1799*0+Model!S2024</f>
        <v>460.1</v>
      </c>
      <c r="U12" s="82">
        <f>Model!T1799*0+Model!T2024</f>
        <v>460.1</v>
      </c>
      <c r="V12" s="82">
        <f>Model!U1799*0+Model!U2024</f>
        <v>448.2</v>
      </c>
      <c r="W12" s="82">
        <f>Model!V1799*0+Model!V2024</f>
        <v>448.2</v>
      </c>
      <c r="X12" s="82">
        <f>Model!W1799*0+Model!W2024</f>
        <v>448.2</v>
      </c>
      <c r="Y12" s="82">
        <f>Model!X1799*0+Model!X2024</f>
        <v>433.26</v>
      </c>
      <c r="Z12" s="82">
        <f>Model!Y1799*0+Model!Y2024</f>
        <v>418.32</v>
      </c>
      <c r="AA12" s="82">
        <f>Model!Z1799*0+Model!Z2024</f>
        <v>403.38</v>
      </c>
      <c r="AB12" s="82">
        <f>Model!AA1799*0+Model!AA2024</f>
        <v>388.44</v>
      </c>
      <c r="AC12" s="82">
        <f>Model!AB1799*0+Model!AB2024</f>
        <v>373.5</v>
      </c>
      <c r="AD12" s="82">
        <f>Model!AC1799*0+Model!AC2024</f>
        <v>358.56</v>
      </c>
      <c r="AE12" s="82">
        <f>Model!AD1799*0+Model!AD2024</f>
        <v>343.62</v>
      </c>
      <c r="AF12" s="82">
        <f>Model!AE1799*0+Model!AE2024</f>
        <v>328.68</v>
      </c>
      <c r="AG12" s="82">
        <f>Model!AF1799*0+Model!AF2024</f>
        <v>313.74</v>
      </c>
      <c r="AH12" s="82">
        <f>Model!AG1799*0+Model!AG2024</f>
        <v>298.8</v>
      </c>
      <c r="AI12" s="82">
        <f>Model!AH1799*0+Model!AH2024</f>
        <v>283.86</v>
      </c>
      <c r="AJ12" s="82">
        <f>Model!AI1799*0+Model!AI2024</f>
        <v>268.92</v>
      </c>
      <c r="AK12" s="82">
        <f>Model!AJ1799*0+Model!AJ2024</f>
        <v>253.98</v>
      </c>
      <c r="AL12" s="82">
        <f>Model!AK1799*0+Model!AK2024</f>
        <v>239.04</v>
      </c>
      <c r="AM12" s="82">
        <f>Model!AL1799*0+Model!AL2024</f>
        <v>224.1</v>
      </c>
      <c r="AN12" s="82">
        <f>Model!AM1799*0+Model!AM2024</f>
        <v>209.16</v>
      </c>
      <c r="AO12" s="82">
        <f>Model!AN1799*0+Model!AN2024</f>
        <v>194.22</v>
      </c>
      <c r="AP12" s="82">
        <f>Model!AO1799*0+Model!AO2024</f>
        <v>179.28</v>
      </c>
      <c r="AQ12" s="82">
        <f>Model!AP1799*0+Model!AP2024</f>
        <v>164.34</v>
      </c>
      <c r="AR12" s="82">
        <f>Model!AQ1799*0+Model!AQ2024</f>
        <v>149.4</v>
      </c>
      <c r="AS12" s="82">
        <f>Model!AR1799*0+Model!AR2024</f>
        <v>134.46</v>
      </c>
      <c r="AT12" s="82">
        <f>Model!AS1799*0+Model!AS2024</f>
        <v>119.52</v>
      </c>
      <c r="AU12" s="82">
        <f>Model!AT1799*0+Model!AT2024</f>
        <v>104.58</v>
      </c>
      <c r="AV12" s="82">
        <f>Model!AU1799*0+Model!AU2024</f>
        <v>89.64</v>
      </c>
      <c r="AW12" s="82">
        <f>Model!AV1799*0+Model!AV2024</f>
        <v>74.7</v>
      </c>
      <c r="AX12" s="82">
        <f>Model!AW1799*0+Model!AW2024</f>
        <v>59.76</v>
      </c>
      <c r="AY12" s="82">
        <f>Model!AX1799*0+Model!AX2024</f>
        <v>44.82</v>
      </c>
      <c r="AZ12" s="82">
        <f>Model!AY1799*0+Model!AY2024</f>
        <v>29.88</v>
      </c>
      <c r="BA12" s="82">
        <f>Model!AZ1799*0+Model!AZ2024</f>
        <v>14.94</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111.6</v>
      </c>
      <c r="E13" s="82">
        <f>Model!D2247</f>
        <v>122</v>
      </c>
      <c r="F13" s="82">
        <f>Model!E2247</f>
        <v>122</v>
      </c>
      <c r="G13" s="82">
        <f>Model!F2247</f>
        <v>122</v>
      </c>
      <c r="H13" s="82">
        <f>Model!G2247</f>
        <v>122</v>
      </c>
      <c r="I13" s="82">
        <f>Model!H2247</f>
        <v>122</v>
      </c>
      <c r="J13" s="82">
        <f>Model!I2247</f>
        <v>123.5</v>
      </c>
      <c r="K13" s="82">
        <f>Model!J2247</f>
        <v>123.5</v>
      </c>
      <c r="L13" s="82">
        <f>Model!K2247</f>
        <v>123.5</v>
      </c>
      <c r="M13" s="82">
        <f>Model!L2247</f>
        <v>123.5</v>
      </c>
      <c r="N13" s="82">
        <f>Model!M2247</f>
        <v>123.5</v>
      </c>
      <c r="O13" s="82">
        <f>Model!N2247</f>
        <v>124.9</v>
      </c>
      <c r="P13" s="82">
        <f>Model!O2247</f>
        <v>124.9</v>
      </c>
      <c r="Q13" s="82">
        <f>Model!P2247</f>
        <v>124.9</v>
      </c>
      <c r="R13" s="82">
        <f>Model!Q2247</f>
        <v>118.9</v>
      </c>
      <c r="S13" s="82">
        <f>Model!R2247</f>
        <v>118.9</v>
      </c>
      <c r="T13" s="82">
        <f>Model!S2247</f>
        <v>118.9</v>
      </c>
      <c r="U13" s="82">
        <f>Model!T2247</f>
        <v>118.9</v>
      </c>
      <c r="V13" s="82">
        <f>Model!U2247</f>
        <v>117.8</v>
      </c>
      <c r="W13" s="82">
        <f>Model!V2247</f>
        <v>117.8</v>
      </c>
      <c r="X13" s="82">
        <f>Model!W2247</f>
        <v>117.8</v>
      </c>
      <c r="Y13" s="82">
        <f>Model!X2247</f>
        <v>113.8733333</v>
      </c>
      <c r="Z13" s="82">
        <f>Model!Y2247</f>
        <v>109.9466667</v>
      </c>
      <c r="AA13" s="82">
        <f>Model!Z2247</f>
        <v>106.02</v>
      </c>
      <c r="AB13" s="82">
        <f>Model!AA2247</f>
        <v>102.0933333</v>
      </c>
      <c r="AC13" s="82">
        <f>Model!AB2247</f>
        <v>98.16666667</v>
      </c>
      <c r="AD13" s="82">
        <f>Model!AC2247</f>
        <v>94.24</v>
      </c>
      <c r="AE13" s="82">
        <f>Model!AD2247</f>
        <v>90.31333333</v>
      </c>
      <c r="AF13" s="82">
        <f>Model!AE2247</f>
        <v>86.38666667</v>
      </c>
      <c r="AG13" s="82">
        <f>Model!AF2247</f>
        <v>82.46</v>
      </c>
      <c r="AH13" s="82">
        <f>Model!AG2247</f>
        <v>78.53333333</v>
      </c>
      <c r="AI13" s="82">
        <f>Model!AH2247</f>
        <v>74.60666667</v>
      </c>
      <c r="AJ13" s="82">
        <f>Model!AI2247</f>
        <v>70.68</v>
      </c>
      <c r="AK13" s="82">
        <f>Model!AJ2247</f>
        <v>66.75333333</v>
      </c>
      <c r="AL13" s="82">
        <f>Model!AK2247</f>
        <v>62.82666667</v>
      </c>
      <c r="AM13" s="82">
        <f>Model!AL2247</f>
        <v>58.9</v>
      </c>
      <c r="AN13" s="82">
        <f>Model!AM2247</f>
        <v>54.97333333</v>
      </c>
      <c r="AO13" s="82">
        <f>Model!AN2247</f>
        <v>51.04666667</v>
      </c>
      <c r="AP13" s="82">
        <f>Model!AO2247</f>
        <v>47.12</v>
      </c>
      <c r="AQ13" s="82">
        <f>Model!AP2247</f>
        <v>43.19333333</v>
      </c>
      <c r="AR13" s="82">
        <f>Model!AQ2247</f>
        <v>39.26666667</v>
      </c>
      <c r="AS13" s="82">
        <f>Model!AR2247</f>
        <v>35.34</v>
      </c>
      <c r="AT13" s="82">
        <f>Model!AS2247</f>
        <v>31.41333333</v>
      </c>
      <c r="AU13" s="82">
        <f>Model!AT2247</f>
        <v>27.48666667</v>
      </c>
      <c r="AV13" s="82">
        <f>Model!AU2247</f>
        <v>23.56</v>
      </c>
      <c r="AW13" s="82">
        <f>Model!AV2247</f>
        <v>19.63333333</v>
      </c>
      <c r="AX13" s="82">
        <f>Model!AW2247</f>
        <v>15.70666667</v>
      </c>
      <c r="AY13" s="82">
        <f>Model!AX2247</f>
        <v>11.78</v>
      </c>
      <c r="AZ13" s="82">
        <f>Model!AY2247</f>
        <v>7.853333333</v>
      </c>
      <c r="BA13" s="82">
        <f>Model!AZ2247</f>
        <v>3.926666667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4</v>
      </c>
      <c r="O14" s="82">
        <f>Model!N2473</f>
        <v>4</v>
      </c>
      <c r="P14" s="82">
        <f>Model!O2473</f>
        <v>40</v>
      </c>
      <c r="Q14" s="82">
        <f>Model!P2473</f>
        <v>40</v>
      </c>
      <c r="R14" s="82">
        <f>Model!Q2473</f>
        <v>40</v>
      </c>
      <c r="S14" s="82">
        <f>Model!R2473</f>
        <v>40</v>
      </c>
      <c r="T14" s="82">
        <f>Model!S2473</f>
        <v>41</v>
      </c>
      <c r="U14" s="82">
        <f>Model!T2473</f>
        <v>73</v>
      </c>
      <c r="V14" s="82">
        <f>Model!U2473</f>
        <v>94.3</v>
      </c>
      <c r="W14" s="82">
        <f>Model!V2473</f>
        <v>94.3</v>
      </c>
      <c r="X14" s="82">
        <f>Model!W2473</f>
        <v>94.3</v>
      </c>
      <c r="Y14" s="82">
        <f>Model!X2473</f>
        <v>91.15666667</v>
      </c>
      <c r="Z14" s="82">
        <f>Model!Y2473</f>
        <v>88.01333333</v>
      </c>
      <c r="AA14" s="82">
        <f>Model!Z2473</f>
        <v>84.87</v>
      </c>
      <c r="AB14" s="82">
        <f>Model!AA2473</f>
        <v>81.72666667</v>
      </c>
      <c r="AC14" s="82">
        <f>Model!AB2473</f>
        <v>78.58333333</v>
      </c>
      <c r="AD14" s="82">
        <f>Model!AC2473</f>
        <v>75.44</v>
      </c>
      <c r="AE14" s="82">
        <f>Model!AD2473</f>
        <v>72.29666667</v>
      </c>
      <c r="AF14" s="82">
        <f>Model!AE2473</f>
        <v>69.15333333</v>
      </c>
      <c r="AG14" s="82">
        <f>Model!AF2473</f>
        <v>66.01</v>
      </c>
      <c r="AH14" s="82">
        <f>Model!AG2473</f>
        <v>62.86666667</v>
      </c>
      <c r="AI14" s="82">
        <f>Model!AH2473</f>
        <v>59.72333333</v>
      </c>
      <c r="AJ14" s="82">
        <f>Model!AI2473</f>
        <v>56.58</v>
      </c>
      <c r="AK14" s="82">
        <f>Model!AJ2473</f>
        <v>53.43666667</v>
      </c>
      <c r="AL14" s="82">
        <f>Model!AK2473</f>
        <v>50.29333333</v>
      </c>
      <c r="AM14" s="82">
        <f>Model!AL2473</f>
        <v>47.15</v>
      </c>
      <c r="AN14" s="82">
        <f>Model!AM2473</f>
        <v>44.00666667</v>
      </c>
      <c r="AO14" s="82">
        <f>Model!AN2473</f>
        <v>40.86333333</v>
      </c>
      <c r="AP14" s="82">
        <f>Model!AO2473</f>
        <v>37.72</v>
      </c>
      <c r="AQ14" s="82">
        <f>Model!AP2473</f>
        <v>34.57666667</v>
      </c>
      <c r="AR14" s="82">
        <f>Model!AQ2473</f>
        <v>31.43333333</v>
      </c>
      <c r="AS14" s="82">
        <f>Model!AR2473</f>
        <v>28.29</v>
      </c>
      <c r="AT14" s="82">
        <f>Model!AS2473</f>
        <v>25.14666667</v>
      </c>
      <c r="AU14" s="82">
        <f>Model!AT2473</f>
        <v>22.00333333</v>
      </c>
      <c r="AV14" s="82">
        <f>Model!AU2473</f>
        <v>18.86</v>
      </c>
      <c r="AW14" s="82">
        <f>Model!AV2473</f>
        <v>15.71666667</v>
      </c>
      <c r="AX14" s="82">
        <f>Model!AW2473</f>
        <v>12.57333333</v>
      </c>
      <c r="AY14" s="82">
        <f>Model!AX2473</f>
        <v>9.43</v>
      </c>
      <c r="AZ14" s="82">
        <f>Model!AY2473</f>
        <v>6.286666667</v>
      </c>
      <c r="BA14" s="82">
        <f>Model!AZ2473</f>
        <v>3.143333333</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372.250104</v>
      </c>
      <c r="E15" s="89">
        <f>sum(Model!D9,Model!D428,Model!D673,Model!D898,Model!D1123,Model!D1350,Model!D1575,0*Model!D1800,Model!D2025,Model!D2248,Model!D3535)</f>
        <v>369.462621</v>
      </c>
      <c r="F15" s="89">
        <f>sum(Model!E9,Model!E428,Model!E673,Model!E898,Model!E1123,Model!E1350,Model!E1575,0*Model!E1800,Model!E2025,Model!E2248,Model!E3535)</f>
        <v>380.372677</v>
      </c>
      <c r="G15" s="89">
        <f>sum(Model!F9,Model!F428,Model!F673,Model!F898,Model!F1123,Model!F1350,Model!F1575,0*Model!F1800,Model!F2025,Model!F2248,Model!F3535)</f>
        <v>372.356151</v>
      </c>
      <c r="H15" s="89">
        <f>sum(Model!G9,Model!G428,Model!G673,Model!G898,Model!G1123,Model!G1350,Model!G1575,0*Model!G1800,Model!G2025,Model!G2248,Model!G3535)</f>
        <v>385.099112</v>
      </c>
      <c r="I15" s="89">
        <f>sum(Model!H9,Model!H428,Model!H673,Model!H898,Model!H1123,Model!H1350,Model!H1575,0*Model!H1800,Model!H2025,Model!H2248,Model!H3535)</f>
        <v>392.259936</v>
      </c>
      <c r="J15" s="89">
        <f>sum(Model!I9,Model!I428,Model!I673,Model!I898,Model!I1123,Model!I1350,Model!I1575,0*Model!I1800,Model!I2025,Model!I2248,Model!I3535)</f>
        <v>395.539565</v>
      </c>
      <c r="K15" s="89">
        <f>sum(Model!J9,Model!J428,Model!J673,Model!J898,Model!J1123,Model!J1350,Model!J1575,0*Model!J1800,Model!J2025,Model!J2248,Model!J3535)</f>
        <v>400.639088</v>
      </c>
      <c r="L15" s="89">
        <f>sum(Model!K9,Model!K428,Model!K673,Model!K898,Model!K1123,Model!K1350,Model!K1575,0*Model!K1800,Model!K2025,Model!K2248,Model!K3535)</f>
        <v>400.379897</v>
      </c>
      <c r="M15" s="89">
        <f>sum(Model!L9,Model!L428,Model!L673,Model!L898,Model!L1123,Model!L1350,Model!L1575,0*Model!L1800,Model!L2025,Model!L2248,Model!L3535)</f>
        <v>392.779361</v>
      </c>
      <c r="N15" s="89">
        <f>sum(Model!M9,Model!M428,Model!M673,Model!M898,Model!M1123,Model!M1350,Model!M1575,0*Model!M1800,Model!M2025,Model!M2248,Model!M3535)</f>
        <v>407.520323</v>
      </c>
      <c r="O15" s="89">
        <f>sum(Model!N9,Model!N428,Model!N673,Model!N898,Model!N1123,Model!N1350,Model!N1575,0*Model!N1800,Model!N2025,Model!N2248,Model!N3535)</f>
        <v>431.090007</v>
      </c>
      <c r="P15" s="89">
        <f>sum(Model!O9,Model!O428,Model!O673,Model!O898,Model!O1123,Model!O1350,Model!O1575,0*Model!O1800,Model!O2025,Model!O2248,Model!O3535)</f>
        <v>425.815622</v>
      </c>
      <c r="Q15" s="89">
        <f>sum(Model!P9,Model!P428,Model!P673,Model!P898,Model!P1123,Model!P1350,Model!P1575,0*Model!P1800,Model!P2025,Model!P2248,Model!P3535)</f>
        <v>429.977827</v>
      </c>
      <c r="R15" s="89">
        <f>sum(Model!Q9,Model!Q428,Model!Q673,Model!Q898,Model!Q1123,Model!Q1350,Model!Q1575,0*Model!Q1800,Model!Q2025,Model!Q2248,Model!Q3535)</f>
        <v>434.208515</v>
      </c>
      <c r="S15" s="89">
        <f>sum(Model!R9,Model!R428,Model!R673,Model!R898,Model!R1123,Model!R1350,Model!R1575,0*Model!R1800,Model!R2025,Model!R2248,Model!R3535)</f>
        <v>445.729066</v>
      </c>
      <c r="T15" s="89">
        <f>sum(Model!S9,Model!S428,Model!S673,Model!S898,Model!S1123,Model!S1350,Model!S1575,0*Model!S1800,Model!S2025,Model!S2248,Model!S3535)</f>
        <v>450.034311</v>
      </c>
      <c r="U15" s="89">
        <f>sum(Model!T9,Model!T428,Model!T673,Model!T898,Model!T1123,Model!T1350,Model!T1575,0*Model!T1800,Model!T2025,Model!T2248,Model!T3535)</f>
        <v>449.125944</v>
      </c>
      <c r="V15" s="89">
        <f>sum(Model!U9,Model!U428,Model!U673,Model!U898,Model!U1123,Model!U1350,Model!U1575,0*Model!U1800,Model!U2025,Model!U2248,Model!U3535)</f>
        <v>473.788112</v>
      </c>
      <c r="W15" s="89">
        <f>sum(Model!V9,Model!V428,Model!V673,Model!V898,Model!V1123,Model!V1350,Model!V1575,0*Model!V1800,Model!V2025,Model!V2248,Model!V3535)</f>
        <v>483.5965683</v>
      </c>
      <c r="X15" s="89">
        <f>sum(Model!W9,Model!W428,Model!W673,Model!W898,Model!W1123,Model!W1350,Model!W1575,0*Model!W1800,Model!W2025,Model!W2248,Model!W3535)</f>
        <v>483.5965683</v>
      </c>
      <c r="Y15" s="89">
        <f>sum(Model!X9,Model!X428,Model!X673,Model!X898,Model!X1123,Model!X1350,Model!X1575,0*Model!X1800,Model!X2025,Model!X2248,Model!X3535)</f>
        <v>487.7455274</v>
      </c>
      <c r="Z15" s="89">
        <f>sum(Model!Y9,Model!Y428,Model!Y673,Model!Y898,Model!Y1123,Model!Y1350,Model!Y1575,0*Model!Y1800,Model!Y2025,Model!Y2248,Model!Y3535)</f>
        <v>491.8944865</v>
      </c>
      <c r="AA15" s="89">
        <f>sum(Model!Z9,Model!Z428,Model!Z673,Model!Z898,Model!Z1123,Model!Z1350,Model!Z1575,0*Model!Z1800,Model!Z2025,Model!Z2248,Model!Z3535)</f>
        <v>496.0434456</v>
      </c>
      <c r="AB15" s="89">
        <f>sum(Model!AA9,Model!AA428,Model!AA673,Model!AA898,Model!AA1123,Model!AA1350,Model!AA1575,0*Model!AA1800,Model!AA2025,Model!AA2248,Model!AA3535)</f>
        <v>500.1924047</v>
      </c>
      <c r="AC15" s="89">
        <f>sum(Model!AB9,Model!AB428,Model!AB673,Model!AB898,Model!AB1123,Model!AB1350,Model!AB1575,0*Model!AB1800,Model!AB2025,Model!AB2248,Model!AB3535)</f>
        <v>504.3413637</v>
      </c>
      <c r="AD15" s="89">
        <f>sum(Model!AC9,Model!AC428,Model!AC673,Model!AC898,Model!AC1123,Model!AC1350,Model!AC1575,0*Model!AC1800,Model!AC2025,Model!AC2248,Model!AC3535)</f>
        <v>508.4903228</v>
      </c>
      <c r="AE15" s="89">
        <f>sum(Model!AD9,Model!AD428,Model!AD673,Model!AD898,Model!AD1123,Model!AD1350,Model!AD1575,0*Model!AD1800,Model!AD2025,Model!AD2248,Model!AD3535)</f>
        <v>512.6392819</v>
      </c>
      <c r="AF15" s="89">
        <f>sum(Model!AE9,Model!AE428,Model!AE673,Model!AE898,Model!AE1123,Model!AE1350,Model!AE1575,0*Model!AE1800,Model!AE2025,Model!AE2248,Model!AE3535)</f>
        <v>516.788241</v>
      </c>
      <c r="AG15" s="89">
        <f>sum(Model!AF9,Model!AF428,Model!AF673,Model!AF898,Model!AF1123,Model!AF1350,Model!AF1575,0*Model!AF1800,Model!AF2025,Model!AF2248,Model!AF3535)</f>
        <v>520.9372001</v>
      </c>
      <c r="AH15" s="89">
        <f>sum(Model!AG9,Model!AG428,Model!AG673,Model!AG898,Model!AG1123,Model!AG1350,Model!AG1575,0*Model!AG1800,Model!AG2025,Model!AG2248,Model!AG3535)</f>
        <v>525.0861592</v>
      </c>
      <c r="AI15" s="89">
        <f>sum(Model!AH9,Model!AH428,Model!AH673,Model!AH898,Model!AH1123,Model!AH1350,Model!AH1575,0*Model!AH1800,Model!AH2025,Model!AH2248,Model!AH3535)</f>
        <v>529.2351182</v>
      </c>
      <c r="AJ15" s="89">
        <f>sum(Model!AI9,Model!AI428,Model!AI673,Model!AI898,Model!AI1123,Model!AI1350,Model!AI1575,0*Model!AI1800,Model!AI2025,Model!AI2248,Model!AI3535)</f>
        <v>533.3840773</v>
      </c>
      <c r="AK15" s="89">
        <f>sum(Model!AJ9,Model!AJ428,Model!AJ673,Model!AJ898,Model!AJ1123,Model!AJ1350,Model!AJ1575,0*Model!AJ1800,Model!AJ2025,Model!AJ2248,Model!AJ3535)</f>
        <v>537.5330364</v>
      </c>
      <c r="AL15" s="89">
        <f>sum(Model!AK9,Model!AK428,Model!AK673,Model!AK898,Model!AK1123,Model!AK1350,Model!AK1575,0*Model!AK1800,Model!AK2025,Model!AK2248,Model!AK3535)</f>
        <v>541.6819955</v>
      </c>
      <c r="AM15" s="89">
        <f>sum(Model!AL9,Model!AL428,Model!AL673,Model!AL898,Model!AL1123,Model!AL1350,Model!AL1575,0*Model!AL1800,Model!AL2025,Model!AL2248,Model!AL3535)</f>
        <v>545.8309546</v>
      </c>
      <c r="AN15" s="89">
        <f>sum(Model!AM9,Model!AM428,Model!AM673,Model!AM898,Model!AM1123,Model!AM1350,Model!AM1575,0*Model!AM1800,Model!AM2025,Model!AM2248,Model!AM3535)</f>
        <v>549.9799136</v>
      </c>
      <c r="AO15" s="89">
        <f>sum(Model!AN9,Model!AN428,Model!AN673,Model!AN898,Model!AN1123,Model!AN1350,Model!AN1575,0*Model!AN1800,Model!AN2025,Model!AN2248,Model!AN3535)</f>
        <v>554.1288727</v>
      </c>
      <c r="AP15" s="89">
        <f>sum(Model!AO9,Model!AO428,Model!AO673,Model!AO898,Model!AO1123,Model!AO1350,Model!AO1575,0*Model!AO1800,Model!AO2025,Model!AO2248,Model!AO3535)</f>
        <v>558.2778318</v>
      </c>
      <c r="AQ15" s="89">
        <f>sum(Model!AP9,Model!AP428,Model!AP673,Model!AP898,Model!AP1123,Model!AP1350,Model!AP1575,0*Model!AP1800,Model!AP2025,Model!AP2248,Model!AP3535)</f>
        <v>562.4267909</v>
      </c>
      <c r="AR15" s="89">
        <f>sum(Model!AQ9,Model!AQ428,Model!AQ673,Model!AQ898,Model!AQ1123,Model!AQ1350,Model!AQ1575,0*Model!AQ1800,Model!AQ2025,Model!AQ2248,Model!AQ3535)</f>
        <v>566.57575</v>
      </c>
      <c r="AS15" s="89">
        <f>sum(Model!AR9,Model!AR428,Model!AR673,Model!AR898,Model!AR1123,Model!AR1350,Model!AR1575,0*Model!AR1800,Model!AR2025,Model!AR2248,Model!AR3535)</f>
        <v>570.7247091</v>
      </c>
      <c r="AT15" s="89">
        <f>sum(Model!AS9,Model!AS428,Model!AS673,Model!AS898,Model!AS1123,Model!AS1350,Model!AS1575,0*Model!AS1800,Model!AS2025,Model!AS2248,Model!AS3535)</f>
        <v>574.8736681</v>
      </c>
      <c r="AU15" s="89">
        <f>sum(Model!AT9,Model!AT428,Model!AT673,Model!AT898,Model!AT1123,Model!AT1350,Model!AT1575,0*Model!AT1800,Model!AT2025,Model!AT2248,Model!AT3535)</f>
        <v>579.0226272</v>
      </c>
      <c r="AV15" s="89">
        <f>sum(Model!AU9,Model!AU428,Model!AU673,Model!AU898,Model!AU1123,Model!AU1350,Model!AU1575,0*Model!AU1800,Model!AU2025,Model!AU2248,Model!AU3535)</f>
        <v>583.1715863</v>
      </c>
      <c r="AW15" s="89">
        <f>sum(Model!AV9,Model!AV428,Model!AV673,Model!AV898,Model!AV1123,Model!AV1350,Model!AV1575,0*Model!AV1800,Model!AV2025,Model!AV2248,Model!AV3535)</f>
        <v>587.3205454</v>
      </c>
      <c r="AX15" s="89">
        <f>sum(Model!AW9,Model!AW428,Model!AW673,Model!AW898,Model!AW1123,Model!AW1350,Model!AW1575,0*Model!AW1800,Model!AW2025,Model!AW2248,Model!AW3535)</f>
        <v>591.4695045</v>
      </c>
      <c r="AY15" s="89">
        <f>sum(Model!AX9,Model!AX428,Model!AX673,Model!AX898,Model!AX1123,Model!AX1350,Model!AX1575,0*Model!AX1800,Model!AX2025,Model!AX2248,Model!AX3535)</f>
        <v>595.6184636</v>
      </c>
      <c r="AZ15" s="89">
        <f>sum(Model!AY9,Model!AY428,Model!AY673,Model!AY898,Model!AY1123,Model!AY1350,Model!AY1575,0*Model!AY1800,Model!AY2025,Model!AY2248,Model!AY3535)</f>
        <v>599.7674226</v>
      </c>
      <c r="BA15" s="89">
        <f>sum(Model!AZ9,Model!AZ428,Model!AZ673,Model!AZ898,Model!AZ1123,Model!AZ1350,Model!AZ1575,0*Model!AZ1800,Model!AZ2025,Model!AZ2248,Model!AZ3535)</f>
        <v>603.9163817</v>
      </c>
      <c r="BB15" s="89">
        <f>sum(Model!BA9,Model!BA428,Model!BA673,Model!BA898,Model!BA1123,Model!BA1350,Model!BA1575,0*Model!BA1800,Model!BA2025,Model!BA2248,Model!BA3535)</f>
        <v>608.0653408</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0.000016</v>
      </c>
      <c r="O16" s="89">
        <f>Model!N2474</f>
        <v>0.000016</v>
      </c>
      <c r="P16" s="89">
        <f>Model!O2474</f>
        <v>0.00016</v>
      </c>
      <c r="Q16" s="89">
        <f>Model!P2474</f>
        <v>0.00016</v>
      </c>
      <c r="R16" s="89">
        <f>Model!Q2474</f>
        <v>0.00016</v>
      </c>
      <c r="S16" s="89">
        <f>Model!R2474</f>
        <v>0.00016</v>
      </c>
      <c r="T16" s="89">
        <f>Model!S2474</f>
        <v>0.000164</v>
      </c>
      <c r="U16" s="89">
        <f>Model!T2474</f>
        <v>0.000292</v>
      </c>
      <c r="V16" s="89">
        <f>Model!U2474</f>
        <v>0.0003772</v>
      </c>
      <c r="W16" s="89">
        <f>Model!V2474</f>
        <v>0.0003772</v>
      </c>
      <c r="X16" s="89">
        <f>Model!W2474</f>
        <v>0.0003772</v>
      </c>
      <c r="Y16" s="89">
        <f>Model!X2474</f>
        <v>0.0003646266667</v>
      </c>
      <c r="Z16" s="89">
        <f>Model!Y2474</f>
        <v>0.0003520533333</v>
      </c>
      <c r="AA16" s="89">
        <f>Model!Z2474</f>
        <v>0.00033948</v>
      </c>
      <c r="AB16" s="89">
        <f>Model!AA2474</f>
        <v>0.0003269066667</v>
      </c>
      <c r="AC16" s="89">
        <f>Model!AB2474</f>
        <v>0.0003143333333</v>
      </c>
      <c r="AD16" s="89">
        <f>Model!AC2474</f>
        <v>0.00030176</v>
      </c>
      <c r="AE16" s="89">
        <f>Model!AD2474</f>
        <v>0.0002891866667</v>
      </c>
      <c r="AF16" s="89">
        <f>Model!AE2474</f>
        <v>0.0002766133333</v>
      </c>
      <c r="AG16" s="89">
        <f>Model!AF2474</f>
        <v>0.00026404</v>
      </c>
      <c r="AH16" s="89">
        <f>Model!AG2474</f>
        <v>0.0002514666667</v>
      </c>
      <c r="AI16" s="89">
        <f>Model!AH2474</f>
        <v>0.0002388933333</v>
      </c>
      <c r="AJ16" s="89">
        <f>Model!AI2474</f>
        <v>0.00022632</v>
      </c>
      <c r="AK16" s="89">
        <f>Model!AJ2474</f>
        <v>0.0002137466667</v>
      </c>
      <c r="AL16" s="89">
        <f>Model!AK2474</f>
        <v>0.0002011733333</v>
      </c>
      <c r="AM16" s="89">
        <f>Model!AL2474</f>
        <v>0.0001886</v>
      </c>
      <c r="AN16" s="89">
        <f>Model!AM2474</f>
        <v>0.0001760266667</v>
      </c>
      <c r="AO16" s="89">
        <f>Model!AN2474</f>
        <v>0.0001634533333</v>
      </c>
      <c r="AP16" s="89">
        <f>Model!AO2474</f>
        <v>0.00015088</v>
      </c>
      <c r="AQ16" s="89">
        <f>Model!AP2474</f>
        <v>0.0001383066667</v>
      </c>
      <c r="AR16" s="89">
        <f>Model!AQ2474</f>
        <v>0.0001257333333</v>
      </c>
      <c r="AS16" s="89">
        <f>Model!AR2474</f>
        <v>0.00011316</v>
      </c>
      <c r="AT16" s="89">
        <f>Model!AS2474</f>
        <v>0.0001005866667</v>
      </c>
      <c r="AU16" s="89">
        <f>Model!AT2474</f>
        <v>0.00008801333333</v>
      </c>
      <c r="AV16" s="89">
        <f>Model!AU2474</f>
        <v>0.00007544</v>
      </c>
      <c r="AW16" s="89">
        <f>Model!AV2474</f>
        <v>0.00006286666667</v>
      </c>
      <c r="AX16" s="89">
        <f>Model!AW2474</f>
        <v>0.00005029333333</v>
      </c>
      <c r="AY16" s="89">
        <f>Model!AX2474</f>
        <v>0.00003772</v>
      </c>
      <c r="AZ16" s="89">
        <f>Model!AY2474</f>
        <v>0.00002514666667</v>
      </c>
      <c r="BA16" s="89">
        <f>Model!AZ2474</f>
        <v>0.00001257333333</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4.635089549</v>
      </c>
      <c r="E17" s="82">
        <f>sum(Model!D10,Model!D432,Model!D674,Model!D899,Model!D1124,Model!D1351,Model!D1576,0*Model!D1801,Model!D2026,Model!D2250,Model!D2475,Model!D3536)*'Inflation GDP Population'!$S$11/'Inflation GDP Population'!C$11</f>
        <v>4.57360382</v>
      </c>
      <c r="F17" s="82">
        <f>sum(Model!E10,Model!E432,Model!E674,Model!E899,Model!E1124,Model!E1351,Model!E1576,0*Model!E1801,Model!E2026,Model!E2250,Model!E2475,Model!E3536)*'Inflation GDP Population'!$S$11/'Inflation GDP Population'!D$11</f>
        <v>4.465968975</v>
      </c>
      <c r="G17" s="82">
        <f>sum(Model!F10,Model!F432,Model!F674,Model!F899,Model!F1124,Model!F1351,Model!F1576,0*Model!F1801,Model!F2026,Model!F2250,Model!F2475,Model!F3536)*'Inflation GDP Population'!$S$11/'Inflation GDP Population'!E$11</f>
        <v>4.193408513</v>
      </c>
      <c r="H17" s="82">
        <f>sum(Model!G10,Model!G432,Model!G674,Model!G899,Model!G1124,Model!G1351,Model!G1576,0*Model!G1801,Model!G2026,Model!G2250,Model!G2475,Model!G3536)*'Inflation GDP Population'!$S$11/'Inflation GDP Population'!F$11</f>
        <v>4.294005464</v>
      </c>
      <c r="I17" s="82">
        <f>sum(Model!H10,Model!H432,Model!H674,Model!H899,Model!H1124,Model!H1351,Model!H1576,0*Model!H1801,Model!H2026,Model!H2250,Model!H2475,Model!H3536)*'Inflation GDP Population'!$S$11/'Inflation GDP Population'!G$11</f>
        <v>4.254925301</v>
      </c>
      <c r="J17" s="82">
        <f>sum(Model!I10,Model!I432,Model!I674,Model!I899,Model!I1124,Model!I1351,Model!I1576,0*Model!I1801,Model!I2026,Model!I2250,Model!I2475,Model!I3536)*'Inflation GDP Population'!$S$11/'Inflation GDP Population'!H$11</f>
        <v>4.118083034</v>
      </c>
      <c r="K17" s="82">
        <f>sum(Model!J10,Model!J432,Model!J674,Model!J899,Model!J1124,Model!J1351,Model!J1576,0*Model!J1801,Model!J2026,Model!J2250,Model!J2475,Model!J3536)*'Inflation GDP Population'!$S$11/'Inflation GDP Population'!I$11</f>
        <v>4.137859312</v>
      </c>
      <c r="L17" s="82">
        <f>sum(Model!K10,Model!K432,Model!K674,Model!K899,Model!K1124,Model!K1351,Model!K1576,0*Model!K1801,Model!K2026,Model!K2250,Model!K2475,Model!K3536)*'Inflation GDP Population'!$S$11/'Inflation GDP Population'!J$11</f>
        <v>4.100222994</v>
      </c>
      <c r="M17" s="82">
        <f>sum(Model!L10,Model!L432,Model!L674,Model!L899,Model!L1124,Model!L1351,Model!L1576,0*Model!L1801,Model!L2026,Model!L2250,Model!L2475,Model!L3536)*'Inflation GDP Population'!$S$11/'Inflation GDP Population'!K$11</f>
        <v>4.097292317</v>
      </c>
      <c r="N17" s="82">
        <f>sum(Model!M10,Model!M432,Model!M674,Model!M899,Model!M1124,Model!M1351,Model!M1576,0*Model!M1801,Model!M2026,Model!M2250,Model!M2475,Model!M3536)*'Inflation GDP Population'!$S$11/'Inflation GDP Population'!L$11</f>
        <v>4.050226021</v>
      </c>
      <c r="O17" s="82">
        <f>sum(Model!N10,Model!N432,Model!N674,Model!N899,Model!N1124,Model!N1351,Model!N1576,0*Model!N1801,Model!N2026,Model!N2250,Model!N2475,Model!N3536)*'Inflation GDP Population'!$S$11/'Inflation GDP Population'!M$11</f>
        <v>4.189564556</v>
      </c>
      <c r="P17" s="82">
        <f>sum(Model!O10,Model!O432,Model!O674,Model!O899,Model!O1124,Model!O1351,Model!O1576,0*Model!O1801,Model!O2026,Model!O2250,Model!O2475,Model!O3536)*'Inflation GDP Population'!$S$11/'Inflation GDP Population'!N$11</f>
        <v>4.053390227</v>
      </c>
      <c r="Q17" s="82">
        <f>sum(Model!P10,Model!P432,Model!P674,Model!P899,Model!P1124,Model!P1351,Model!P1576,0*Model!P1801,Model!P2026,Model!P2250,Model!P2475,Model!P3536)*'Inflation GDP Population'!$S$11/'Inflation GDP Population'!O$11</f>
        <v>4.100325214</v>
      </c>
      <c r="R17" s="82">
        <f>sum(Model!Q10,Model!Q432,Model!Q674,Model!Q899,Model!Q1124,Model!Q1351,Model!Q1576,0*Model!Q1801,Model!Q2026,Model!Q2250,Model!Q2475,Model!Q3536)*'Inflation GDP Population'!$S$11/'Inflation GDP Population'!P$11</f>
        <v>4.092029633</v>
      </c>
      <c r="S17" s="82">
        <f>sum(Model!R10,Model!R432,Model!R674,Model!R899,Model!R1124,Model!R1351,Model!R1576,0*Model!R1801,Model!R2026,Model!R2250,Model!R2475,Model!R3536)*'Inflation GDP Population'!$S$11/'Inflation GDP Population'!Q$11</f>
        <v>4.22495148</v>
      </c>
      <c r="T17" s="82">
        <f>sum(Model!S10,Model!S432,Model!S674,Model!S899,Model!S1124,Model!S1351,Model!S1576,0*Model!S1801,Model!S2026,Model!S2250,Model!S2475,Model!S3536)*'Inflation GDP Population'!$S$11/'Inflation GDP Population'!R$11</f>
        <v>4.416469634</v>
      </c>
      <c r="U17" s="82">
        <f>sum(Model!T10,Model!T432,Model!T674,Model!T899,Model!T1124,Model!T1351,Model!T1576,0*Model!T1801,Model!T2026,Model!T2250,Model!T2475,Model!T3536)*'Inflation GDP Population'!$S$11/'Inflation GDP Population'!S$11</f>
        <v>4.340094899</v>
      </c>
      <c r="V17" s="82">
        <f>sum(Model!U10,Model!U432,Model!U674,Model!U899,Model!U1124,Model!U1351,Model!U1576,0*Model!U1801,Model!U2026,Model!U2250,Model!U2475,Model!U3536)*'Inflation GDP Population'!$S$11/'Inflation GDP Population'!T$11</f>
        <v>4.420153681</v>
      </c>
      <c r="W17" s="94">
        <f>sum(Model!V10,Model!V432,Model!V674,Model!V899,Model!V1124,Model!V1351,Model!V1576,0*Model!V1801,Model!V2026,Model!V2250,Model!V2475,Model!V3536)*'Inflation GDP Population'!$S$18/'Inflation GDP Population'!U$18</f>
        <v>4.353397323</v>
      </c>
      <c r="X17" s="94">
        <f>sum(Model!W10,Model!W432,Model!W674,Model!W899,Model!W1124,Model!W1351,Model!W1576,0*Model!W1801,Model!W2026,Model!W2250,Model!W2475,Model!W3536)*'Inflation GDP Population'!$S$18/'Inflation GDP Population'!V$18</f>
        <v>4.319322681</v>
      </c>
      <c r="Y17" s="94">
        <f>sum(Model!X10,Model!X432,Model!X674,Model!X899,Model!X1124,Model!X1351,Model!X1576,0*Model!X1801,Model!X2026,Model!X2250,Model!X2475,Model!X3536)*'Inflation GDP Population'!$S$18/'Inflation GDP Population'!W$18</f>
        <v>4.325341801</v>
      </c>
      <c r="Z17" s="94">
        <f>sum(Model!Y10,Model!Y432,Model!Y674,Model!Y899,Model!Y1124,Model!Y1351,Model!Y1576,0*Model!Y1801,Model!Y2026,Model!Y2250,Model!Y2475,Model!Y3536)*'Inflation GDP Population'!$S$18/'Inflation GDP Population'!X$18</f>
        <v>4.333993266</v>
      </c>
      <c r="AA17" s="94">
        <f>sum(Model!Z10,Model!Z432,Model!Z674,Model!Z899,Model!Z1124,Model!Z1351,Model!Z1576,0*Model!Z1801,Model!Z2026,Model!Z2250,Model!Z2475,Model!Z3536)*'Inflation GDP Population'!$S$18/'Inflation GDP Population'!Y$18</f>
        <v>4.317251946</v>
      </c>
      <c r="AB17" s="94">
        <f>sum(Model!AA10,Model!AA432,Model!AA674,Model!AA899,Model!AA1124,Model!AA1351,Model!AA1576,0*Model!AA1801,Model!AA2026,Model!AA2250,Model!AA2475,Model!AA3536)*'Inflation GDP Population'!$S$18/'Inflation GDP Population'!Z$18</f>
        <v>4.322889622</v>
      </c>
      <c r="AC17" s="94">
        <f>sum(Model!AB10,Model!AB432,Model!AB674,Model!AB899,Model!AB1124,Model!AB1351,Model!AB1576,0*Model!AB1801,Model!AB2026,Model!AB2250,Model!AB2475,Model!AB3536)*'Inflation GDP Population'!$S$18/'Inflation GDP Population'!AA$18</f>
        <v>4.327018995</v>
      </c>
      <c r="AD17" s="94">
        <f>sum(Model!AC10,Model!AC432,Model!AC674,Model!AC899,Model!AC1124,Model!AC1351,Model!AC1576,0*Model!AC1801,Model!AC2026,Model!AC2250,Model!AC2475,Model!AC3536)*'Inflation GDP Population'!$S$18/'Inflation GDP Population'!AB$18</f>
        <v>4.305366068</v>
      </c>
      <c r="AE17" s="94">
        <f>sum(Model!AD10,Model!AD432,Model!AD674,Model!AD899,Model!AD1124,Model!AD1351,Model!AD1576,0*Model!AD1801,Model!AD2026,Model!AD2250,Model!AD2475,Model!AD3536)*'Inflation GDP Population'!$S$18/'Inflation GDP Population'!AC$18</f>
        <v>4.306457287</v>
      </c>
      <c r="AF17" s="94">
        <f>sum(Model!AE10,Model!AE432,Model!AE674,Model!AE899,Model!AE1124,Model!AE1351,Model!AE1576,0*Model!AE1801,Model!AE2026,Model!AE2250,Model!AE2475,Model!AE3536)*'Inflation GDP Population'!$S$18/'Inflation GDP Population'!AD$18</f>
        <v>4.306050962</v>
      </c>
      <c r="AG17" s="94">
        <f>sum(Model!AF10,Model!AF432,Model!AF674,Model!AF899,Model!AF1124,Model!AF1351,Model!AF1576,0*Model!AF1801,Model!AF2026,Model!AF2250,Model!AF2475,Model!AF3536)*'Inflation GDP Population'!$S$18/'Inflation GDP Population'!AE$18</f>
        <v>4.279352939</v>
      </c>
      <c r="AH17" s="94">
        <f>sum(Model!AG10,Model!AG432,Model!AG674,Model!AG899,Model!AG1124,Model!AG1351,Model!AG1576,0*Model!AG1801,Model!AG2026,Model!AG2250,Model!AG2475,Model!AG3536)*'Inflation GDP Population'!$S$18/'Inflation GDP Population'!AF$18</f>
        <v>4.275801229</v>
      </c>
      <c r="AI17" s="94">
        <f>sum(Model!AH10,Model!AH432,Model!AH674,Model!AH899,Model!AH1124,Model!AH1351,Model!AH1576,0*Model!AH1801,Model!AH2026,Model!AH2250,Model!AH2475,Model!AH3536)*'Inflation GDP Population'!$S$18/'Inflation GDP Population'!AG$18</f>
        <v>4.352787572</v>
      </c>
      <c r="AJ17" s="94">
        <f>sum(Model!AI10,Model!AI432,Model!AI674,Model!AI899,Model!AI1124,Model!AI1351,Model!AI1576,0*Model!AI1801,Model!AI2026,Model!AI2250,Model!AI2475,Model!AI3536)*'Inflation GDP Population'!$S$18/'Inflation GDP Population'!AH$18</f>
        <v>4.309371392</v>
      </c>
      <c r="AK17" s="94">
        <f>sum(Model!AJ10,Model!AJ432,Model!AJ674,Model!AJ899,Model!AJ1124,Model!AJ1351,Model!AJ1576,0*Model!AJ1801,Model!AJ2026,Model!AJ2250,Model!AJ2475,Model!AJ3536)*'Inflation GDP Population'!$S$18/'Inflation GDP Population'!AI$18</f>
        <v>4.352706401</v>
      </c>
      <c r="AL17" s="94">
        <f>sum(Model!AK10,Model!AK432,Model!AK674,Model!AK899,Model!AK1124,Model!AK1351,Model!AK1576,0*Model!AK1801,Model!AK2026,Model!AK2250,Model!AK2475,Model!AK3536)*'Inflation GDP Population'!$S$18/'Inflation GDP Population'!AJ$18</f>
        <v>4.264165613</v>
      </c>
      <c r="AM17" s="94">
        <f>sum(Model!AL10,Model!AL432,Model!AL674,Model!AL899,Model!AL1124,Model!AL1351,Model!AL1576,0*Model!AL1801,Model!AL2026,Model!AL2250,Model!AL2475,Model!AL3536)*'Inflation GDP Population'!$S$18/'Inflation GDP Population'!AK$18</f>
        <v>4.312748332</v>
      </c>
      <c r="AN17" s="94">
        <f>sum(Model!AM10,Model!AM432,Model!AM674,Model!AM899,Model!AM1124,Model!AM1351,Model!AM1576,0*Model!AM1801,Model!AM2026,Model!AM2250,Model!AM2475,Model!AM3536)*'Inflation GDP Population'!$S$18/'Inflation GDP Population'!AL$18</f>
        <v>4.247756206</v>
      </c>
      <c r="AO17" s="94">
        <f>sum(Model!AN10,Model!AN432,Model!AN674,Model!AN899,Model!AN1124,Model!AN1351,Model!AN1576,0*Model!AN1801,Model!AN2026,Model!AN2250,Model!AN2475,Model!AN3536)*'Inflation GDP Population'!$S$18/'Inflation GDP Population'!AM$18</f>
        <v>4.246553854</v>
      </c>
      <c r="AP17" s="94">
        <f>sum(Model!AO10,Model!AO432,Model!AO674,Model!AO899,Model!AO1124,Model!AO1351,Model!AO1576,0*Model!AO1801,Model!AO2026,Model!AO2250,Model!AO2475,Model!AO3536)*'Inflation GDP Population'!$S$18/'Inflation GDP Population'!AN$18</f>
        <v>4.319339453</v>
      </c>
      <c r="AQ17" s="94">
        <f>sum(Model!AP10,Model!AP432,Model!AP674,Model!AP899,Model!AP1124,Model!AP1351,Model!AP1576,0*Model!AP1801,Model!AP2026,Model!AP2250,Model!AP2475,Model!AP3536)*'Inflation GDP Population'!$S$18/'Inflation GDP Population'!AO$18</f>
        <v>4.28912504</v>
      </c>
      <c r="AR17" s="94">
        <f>sum(Model!AQ10,Model!AQ432,Model!AQ674,Model!AQ899,Model!AQ1124,Model!AQ1351,Model!AQ1576,0*Model!AQ1801,Model!AQ2026,Model!AQ2250,Model!AQ2475,Model!AQ3536)*'Inflation GDP Population'!$S$18/'Inflation GDP Population'!AP$18</f>
        <v>4.226668096</v>
      </c>
      <c r="AS17" s="94">
        <f>sum(Model!AR10,Model!AR432,Model!AR674,Model!AR899,Model!AR1124,Model!AR1351,Model!AR1576,0*Model!AR1801,Model!AR2026,Model!AR2250,Model!AR2475,Model!AR3536)*'Inflation GDP Population'!$S$18/'Inflation GDP Population'!AQ$18</f>
        <v>4.228304456</v>
      </c>
      <c r="AT17" s="94">
        <f>sum(Model!AS10,Model!AS432,Model!AS674,Model!AS899,Model!AS1124,Model!AS1351,Model!AS1576,0*Model!AS1801,Model!AS2026,Model!AS2250,Model!AS2475,Model!AS3536)*'Inflation GDP Population'!$S$18/'Inflation GDP Population'!AR$18</f>
        <v>4.203338235</v>
      </c>
      <c r="AU17" s="94">
        <f>sum(Model!AT10,Model!AT432,Model!AT674,Model!AT899,Model!AT1124,Model!AT1351,Model!AT1576,0*Model!AT1801,Model!AT2026,Model!AT2250,Model!AT2475,Model!AT3536)*'Inflation GDP Population'!$S$18/'Inflation GDP Population'!AS$18</f>
        <v>4.20451452</v>
      </c>
      <c r="AV17" s="94">
        <f>sum(Model!AU10,Model!AU432,Model!AU674,Model!AU899,Model!AU1124,Model!AU1351,Model!AU1576,0*Model!AU1801,Model!AU2026,Model!AU2250,Model!AU2475,Model!AU3536)*'Inflation GDP Population'!$S$18/'Inflation GDP Population'!AT$18</f>
        <v>4.205524005</v>
      </c>
      <c r="AW17" s="94">
        <f>sum(Model!AV10,Model!AV432,Model!AV674,Model!AV899,Model!AV1124,Model!AV1351,Model!AV1576,0*Model!AV1801,Model!AV2026,Model!AV2250,Model!AV2475,Model!AV3536)*'Inflation GDP Population'!$S$18/'Inflation GDP Population'!AU$18</f>
        <v>4.206369965</v>
      </c>
      <c r="AX17" s="94">
        <f>sum(Model!AW10,Model!AW432,Model!AW674,Model!AW899,Model!AW1124,Model!AW1351,Model!AW1576,0*Model!AW1801,Model!AW2026,Model!AW2250,Model!AW2475,Model!AW3536)*'Inflation GDP Population'!$S$18/'Inflation GDP Population'!AV$18</f>
        <v>4.180100934</v>
      </c>
      <c r="AY17" s="94">
        <f>sum(Model!AX10,Model!AX432,Model!AX674,Model!AX899,Model!AX1124,Model!AX1351,Model!AX1576,0*Model!AX1801,Model!AX2026,Model!AX2250,Model!AX2475,Model!AX3536)*'Inflation GDP Population'!$S$18/'Inflation GDP Population'!AW$18</f>
        <v>4.180489068</v>
      </c>
      <c r="AZ17" s="94">
        <f>sum(Model!AY10,Model!AY432,Model!AY674,Model!AY899,Model!AY1124,Model!AY1351,Model!AY1576,0*Model!AY1801,Model!AY2026,Model!AY2250,Model!AY2475,Model!AY3536)*'Inflation GDP Population'!$S$18/'Inflation GDP Population'!AX$18</f>
        <v>4.180712893</v>
      </c>
      <c r="BA17" s="94">
        <f>sum(Model!AZ10,Model!AZ432,Model!AZ674,Model!AZ899,Model!AZ1124,Model!AZ1351,Model!AZ1576,0*Model!AZ1801,Model!AZ2026,Model!AZ2250,Model!AZ2475,Model!AZ3536)*'Inflation GDP Population'!$S$18/'Inflation GDP Population'!AY$18</f>
        <v>4.153437392</v>
      </c>
      <c r="BB17" s="94">
        <f>sum(Model!BA10,Model!BA432,Model!BA674,Model!BA899,Model!BA1124,Model!BA1351,Model!BA1576,0*Model!BA1801,Model!BA2026,Model!BA2250,Model!BA2475,Model!BA3536)*'Inflation GDP Population'!$S$18/'Inflation GDP Population'!AZ$18</f>
        <v>4.153205024</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17.44582379</v>
      </c>
      <c r="E18" s="82">
        <f>sum(Model!D11,Model!D435,0*Model!D675,0*Model!D900,Model!D1126,0*Model!D1352,0*Model!D1802,Model!D2027,Model!D2249,Model!D3537)*'Inflation GDP Population'!$S$11/'Inflation GDP Population'!C$11</f>
        <v>17.66982955</v>
      </c>
      <c r="F18" s="82">
        <f>sum(Model!E11,Model!E435,0*Model!E675,0*Model!E900,Model!E1126,0*Model!E1352,0*Model!E1802,Model!E2027,Model!E2249,Model!E3537)*'Inflation GDP Population'!$S$11/'Inflation GDP Population'!D$11</f>
        <v>14.84104263</v>
      </c>
      <c r="G18" s="82">
        <f>sum(Model!F11,Model!F435,0*Model!F675,0*Model!F900,Model!F1126,0*Model!F1352,0*Model!F1802,Model!F2027,Model!F2249,Model!F3537)*'Inflation GDP Population'!$S$11/'Inflation GDP Population'!E$11</f>
        <v>18.748004</v>
      </c>
      <c r="H18" s="82">
        <f>sum(Model!G11,Model!G435,0*Model!G675,0*Model!G900,Model!G1126,0*Model!G1352,0*Model!G1802,Model!G2027,Model!G2249,Model!G3537)*'Inflation GDP Population'!$S$11/'Inflation GDP Population'!F$11</f>
        <v>19.94654289</v>
      </c>
      <c r="I18" s="82">
        <f>sum(Model!H11,Model!H435,0*Model!H675,0*Model!H900,Model!H1126,0*Model!H1352,0*Model!H1802,Model!H2027,Model!H2249,Model!H3537)*'Inflation GDP Population'!$S$11/'Inflation GDP Population'!G$11</f>
        <v>26.03910939</v>
      </c>
      <c r="J18" s="82">
        <f>sum(Model!I11,Model!I435,0*Model!I675,0*Model!I900,Model!I1126,0*Model!I1352,0*Model!I1802,Model!I2027,Model!I2249,Model!I3537)*'Inflation GDP Population'!$S$11/'Inflation GDP Population'!H$11</f>
        <v>20.79524149</v>
      </c>
      <c r="K18" s="82">
        <f>sum(Model!J11,Model!J435,0*Model!J675,0*Model!J900,Model!J1126,0*Model!J1352,0*Model!J1802,Model!J2027,Model!J2249,Model!J3537)*'Inflation GDP Population'!$S$11/'Inflation GDP Population'!I$11</f>
        <v>20.2673928</v>
      </c>
      <c r="L18" s="82">
        <f>sum(Model!K11,Model!K435,0*Model!K675,0*Model!K900,Model!K1126,0*Model!K1352,0*Model!K1802,Model!K2027,Model!K2249,Model!K3537)*'Inflation GDP Population'!$S$11/'Inflation GDP Population'!J$11</f>
        <v>23.20372153</v>
      </c>
      <c r="M18" s="82">
        <f>sum(Model!L11,Model!L435,0*Model!L675,0*Model!L900,Model!L1126,0*Model!L1352,0*Model!L1802,Model!L2027,Model!L2249,Model!L3537)*'Inflation GDP Population'!$S$11/'Inflation GDP Population'!K$11</f>
        <v>13.65474429</v>
      </c>
      <c r="N18" s="82">
        <f>sum(Model!M11,Model!M435,0*Model!M675,0*Model!M900,Model!M1126,0*Model!M1352,0*Model!M1802,Model!M2027,Model!M2249,Model!M3537)*'Inflation GDP Population'!$S$11/'Inflation GDP Population'!L$11</f>
        <v>13.73508925</v>
      </c>
      <c r="O18" s="82">
        <f>sum(Model!N11,Model!N435,0*Model!N675,0*Model!N900,Model!N1126,0*Model!N1352,0*Model!N1802,Model!N2027,Model!N2249,Model!N3537)*'Inflation GDP Population'!$S$11/'Inflation GDP Population'!M$11</f>
        <v>14.0731138</v>
      </c>
      <c r="P18" s="82">
        <f>sum(Model!O11,Model!O435,0*Model!O675,0*Model!O900,Model!O1126,0*Model!O1352,0*Model!O1802,Model!O2027,Model!O2249,Model!O3537)*'Inflation GDP Population'!$S$11/'Inflation GDP Population'!N$11</f>
        <v>11.2418948</v>
      </c>
      <c r="Q18" s="82">
        <f>sum(Model!P11,Model!P435,0*Model!P675,0*Model!P900,Model!P1126,0*Model!P1352,0*Model!P1802,Model!P2027,Model!P2249,Model!P3537)*'Inflation GDP Population'!$S$11/'Inflation GDP Population'!O$11</f>
        <v>12.57738626</v>
      </c>
      <c r="R18" s="82">
        <f>sum(Model!Q11,Model!Q435,0*Model!Q675,0*Model!Q900,Model!Q1126,0*Model!Q1352,0*Model!Q1802,Model!Q2027,Model!Q2249,Model!Q3537)*'Inflation GDP Population'!$S$11/'Inflation GDP Population'!P$11</f>
        <v>13.02500811</v>
      </c>
      <c r="S18" s="82">
        <f>sum(Model!R11,Model!R435,0*Model!R675,0*Model!R900,Model!R1126,0*Model!R1352,0*Model!R1802,Model!R2027,Model!R2249,Model!R3537)*'Inflation GDP Population'!$S$11/'Inflation GDP Population'!Q$11</f>
        <v>9.767319745</v>
      </c>
      <c r="T18" s="82">
        <f>sum(Model!S11,Model!S435,0*Model!S675,0*Model!S900,Model!S1126,0*Model!S1352,0*Model!S1802,Model!S2027,Model!S2249,Model!S3537)*'Inflation GDP Population'!$S$11/'Inflation GDP Population'!R$11</f>
        <v>8.665640925</v>
      </c>
      <c r="U18" s="82">
        <f>sum(Model!T11,Model!T435,0*Model!T675,0*Model!T900,Model!T1126,0*Model!T1352,0*Model!T1802,Model!T2027,Model!T2249,Model!T3537)*'Inflation GDP Population'!$S$11/'Inflation GDP Population'!S$11</f>
        <v>8.866863135</v>
      </c>
      <c r="V18" s="82">
        <f>sum(Model!U11,Model!U435,0*Model!U675,0*Model!U900,Model!U1126,0*Model!U1352,0*Model!U1802,Model!U2027,Model!U2249,Model!U3537)*'Inflation GDP Population'!$S$11/'Inflation GDP Population'!T$11</f>
        <v>9.438874605</v>
      </c>
      <c r="W18" s="94">
        <f>sum(Model!V11,Model!V435,0*Model!V675,0*Model!V900,Model!V1126,0*Model!V1352,0*Model!V1802,Model!V2027,Model!V2249,Model!V3537)*'Inflation GDP Population'!$S$18/'Inflation GDP Population'!U$18</f>
        <v>8.526989872</v>
      </c>
      <c r="X18" s="94">
        <f>sum(Model!W11,Model!W435,0*Model!W675,0*Model!W900,Model!W1126,0*Model!W1352,0*Model!W1802,Model!W2027,Model!W2249,Model!W3537)*'Inflation GDP Population'!$S$18/'Inflation GDP Population'!V$18</f>
        <v>8.828866891</v>
      </c>
      <c r="Y18" s="94">
        <f>sum(Model!X11,Model!X435,0*Model!X675,0*Model!X900,Model!X1126,0*Model!X1352,0*Model!X1802,Model!X2027,Model!X2249,Model!X3537)*'Inflation GDP Population'!$S$18/'Inflation GDP Population'!W$18</f>
        <v>8.561098213</v>
      </c>
      <c r="Z18" s="94">
        <f>sum(Model!Y11,Model!Y435,0*Model!Y675,0*Model!Y900,Model!Y1126,0*Model!Y1352,0*Model!Y1802,Model!Y2027,Model!Y2249,Model!Y3537)*'Inflation GDP Population'!$S$18/'Inflation GDP Population'!X$18</f>
        <v>8.334597118</v>
      </c>
      <c r="AA18" s="94">
        <f>sum(Model!Z11,Model!Z435,0*Model!Z675,0*Model!Z900,Model!Z1126,0*Model!Z1352,0*Model!Z1802,Model!Z2027,Model!Z2249,Model!Z3537)*'Inflation GDP Population'!$S$18/'Inflation GDP Population'!Y$18</f>
        <v>8.430472906</v>
      </c>
      <c r="AB18" s="94">
        <f>sum(Model!AA11,Model!AA435,0*Model!AA675,0*Model!AA900,Model!AA1126,0*Model!AA1352,0*Model!AA1802,Model!AA2027,Model!AA2249,Model!AA3537)*'Inflation GDP Population'!$S$18/'Inflation GDP Population'!Z$18</f>
        <v>8.613359207</v>
      </c>
      <c r="AC18" s="94">
        <f>sum(Model!AB11,Model!AB435,0*Model!AB675,0*Model!AB900,Model!AB1126,0*Model!AB1352,0*Model!AB1802,Model!AB2027,Model!AB2249,Model!AB3537)*'Inflation GDP Population'!$S$18/'Inflation GDP Population'!AA$18</f>
        <v>8.768174697</v>
      </c>
      <c r="AD18" s="94">
        <f>sum(Model!AC11,Model!AC435,0*Model!AC675,0*Model!AC900,Model!AC1126,0*Model!AC1352,0*Model!AC1802,Model!AC2027,Model!AC2249,Model!AC3537)*'Inflation GDP Population'!$S$18/'Inflation GDP Population'!AB$18</f>
        <v>8.667317718</v>
      </c>
      <c r="AE18" s="94">
        <f>sum(Model!AD11,Model!AD435,0*Model!AD675,0*Model!AD900,Model!AD1126,0*Model!AD1352,0*Model!AD1802,Model!AD2027,Model!AD2249,Model!AD3537)*'Inflation GDP Population'!$S$18/'Inflation GDP Population'!AC$18</f>
        <v>8.479926992</v>
      </c>
      <c r="AF18" s="94">
        <f>sum(Model!AE11,Model!AE435,0*Model!AE675,0*Model!AE900,Model!AE1126,0*Model!AE1352,0*Model!AE1802,Model!AE2027,Model!AE2249,Model!AE3537)*'Inflation GDP Population'!$S$18/'Inflation GDP Population'!AD$18</f>
        <v>8.5178884</v>
      </c>
      <c r="AG18" s="94">
        <f>sum(Model!AF11,Model!AF435,0*Model!AF675,0*Model!AF900,Model!AF1126,0*Model!AF1352,0*Model!AF1802,Model!AF2027,Model!AF2249,Model!AF3537)*'Inflation GDP Population'!$S$18/'Inflation GDP Population'!AE$18</f>
        <v>8.447616447</v>
      </c>
      <c r="AH18" s="94">
        <f>sum(Model!AG11,Model!AG435,0*Model!AG675,0*Model!AG900,Model!AG1126,0*Model!AG1352,0*Model!AG1802,Model!AG2027,Model!AG2249,Model!AG3537)*'Inflation GDP Population'!$S$18/'Inflation GDP Population'!AF$18</f>
        <v>8.418903039</v>
      </c>
      <c r="AI18" s="94">
        <f>sum(Model!AH11,Model!AH435,0*Model!AH675,0*Model!AH900,Model!AH1126,0*Model!AH1352,0*Model!AH1802,Model!AH2027,Model!AH2249,Model!AH3537)*'Inflation GDP Population'!$S$18/'Inflation GDP Population'!AG$18</f>
        <v>8.326159883</v>
      </c>
      <c r="AJ18" s="94">
        <f>sum(Model!AI11,Model!AI435,0*Model!AI675,0*Model!AI900,Model!AI1126,0*Model!AI1352,0*Model!AI1802,Model!AI2027,Model!AI2249,Model!AI3537)*'Inflation GDP Population'!$S$18/'Inflation GDP Population'!AH$18</f>
        <v>8.433160305</v>
      </c>
      <c r="AK18" s="94">
        <f>sum(Model!AJ11,Model!AJ435,0*Model!AJ675,0*Model!AJ900,Model!AJ1126,0*Model!AJ1352,0*Model!AJ1802,Model!AJ2027,Model!AJ2249,Model!AJ3537)*'Inflation GDP Population'!$S$18/'Inflation GDP Population'!AI$18</f>
        <v>8.44583783</v>
      </c>
      <c r="AL18" s="94">
        <f>sum(Model!AK11,Model!AK435,0*Model!AK675,0*Model!AK900,Model!AK1126,0*Model!AK1352,0*Model!AK1802,Model!AK2027,Model!AK2249,Model!AK3537)*'Inflation GDP Population'!$S$18/'Inflation GDP Population'!AJ$18</f>
        <v>8.413358506</v>
      </c>
      <c r="AM18" s="94">
        <f>sum(Model!AL11,Model!AL435,0*Model!AL675,0*Model!AL900,Model!AL1126,0*Model!AL1352,0*Model!AL1802,Model!AL2027,Model!AL2249,Model!AL3537)*'Inflation GDP Population'!$S$18/'Inflation GDP Population'!AK$18</f>
        <v>8.401767014</v>
      </c>
      <c r="AN18" s="94">
        <f>sum(Model!AM11,Model!AM435,0*Model!AM675,0*Model!AM900,Model!AM1126,0*Model!AM1352,0*Model!AM1802,Model!AM2027,Model!AM2249,Model!AM3537)*'Inflation GDP Population'!$S$18/'Inflation GDP Population'!AL$18</f>
        <v>8.436326665</v>
      </c>
      <c r="AO18" s="94">
        <f>sum(Model!AN11,Model!AN435,0*Model!AN675,0*Model!AN900,Model!AN1126,0*Model!AN1352,0*Model!AN1802,Model!AN2027,Model!AN2249,Model!AN3537)*'Inflation GDP Population'!$S$18/'Inflation GDP Population'!AM$18</f>
        <v>8.366727589</v>
      </c>
      <c r="AP18" s="94">
        <f>sum(Model!AO11,Model!AO435,0*Model!AO675,0*Model!AO900,Model!AO1126,0*Model!AO1352,0*Model!AO1802,Model!AO2027,Model!AO2249,Model!AO3537)*'Inflation GDP Population'!$S$18/'Inflation GDP Population'!AN$18</f>
        <v>8.282855271</v>
      </c>
      <c r="AQ18" s="94">
        <f>sum(Model!AP11,Model!AP435,0*Model!AP675,0*Model!AP900,Model!AP1126,0*Model!AP1352,0*Model!AP1802,Model!AP2027,Model!AP2249,Model!AP3537)*'Inflation GDP Population'!$S$18/'Inflation GDP Population'!AO$18</f>
        <v>8.250395792</v>
      </c>
      <c r="AR18" s="94">
        <f>sum(Model!AQ11,Model!AQ435,0*Model!AQ675,0*Model!AQ900,Model!AQ1126,0*Model!AQ1352,0*Model!AQ1802,Model!AQ2027,Model!AQ2249,Model!AQ3537)*'Inflation GDP Population'!$S$18/'Inflation GDP Population'!AP$18</f>
        <v>8.265535176</v>
      </c>
      <c r="AS18" s="94">
        <f>sum(Model!AR11,Model!AR435,0*Model!AR675,0*Model!AR900,Model!AR1126,0*Model!AR1352,0*Model!AR1802,Model!AR2027,Model!AR2249,Model!AR3537)*'Inflation GDP Population'!$S$18/'Inflation GDP Population'!AQ$18</f>
        <v>8.179214347</v>
      </c>
      <c r="AT18" s="94">
        <f>sum(Model!AS11,Model!AS435,0*Model!AS675,0*Model!AS900,Model!AS1126,0*Model!AS1352,0*Model!AS1802,Model!AS2027,Model!AS2249,Model!AS3537)*'Inflation GDP Population'!$S$18/'Inflation GDP Population'!AR$18</f>
        <v>8.164976354</v>
      </c>
      <c r="AU18" s="94">
        <f>sum(Model!AT11,Model!AT435,0*Model!AT675,0*Model!AT900,Model!AT1126,0*Model!AT1352,0*Model!AT1802,Model!AT2027,Model!AT2249,Model!AT3537)*'Inflation GDP Population'!$S$18/'Inflation GDP Population'!AS$18</f>
        <v>8.170409559</v>
      </c>
      <c r="AV18" s="94">
        <f>sum(Model!AU11,Model!AU435,0*Model!AU675,0*Model!AU900,Model!AU1126,0*Model!AU1352,0*Model!AU1802,Model!AU2027,Model!AU2249,Model!AU3537)*'Inflation GDP Population'!$S$18/'Inflation GDP Population'!AT$18</f>
        <v>8.204346284</v>
      </c>
      <c r="AW18" s="94">
        <f>sum(Model!AV11,Model!AV435,0*Model!AV675,0*Model!AV900,Model!AV1126,0*Model!AV1352,0*Model!AV1802,Model!AV2027,Model!AV2249,Model!AV3537)*'Inflation GDP Population'!$S$18/'Inflation GDP Population'!AU$18</f>
        <v>8.220199184</v>
      </c>
      <c r="AX18" s="94">
        <f>sum(Model!AW11,Model!AW435,0*Model!AW675,0*Model!AW900,Model!AW1126,0*Model!AW1352,0*Model!AW1802,Model!AW2027,Model!AW2249,Model!AW3537)*'Inflation GDP Population'!$S$18/'Inflation GDP Population'!AV$18</f>
        <v>8.215851577</v>
      </c>
      <c r="AY18" s="94">
        <f>sum(Model!AX11,Model!AX435,0*Model!AX675,0*Model!AX900,Model!AX1126,0*Model!AX1352,0*Model!AX1802,Model!AX2027,Model!AX2249,Model!AX3537)*'Inflation GDP Population'!$S$18/'Inflation GDP Population'!AW$18</f>
        <v>8.232528932</v>
      </c>
      <c r="AZ18" s="94">
        <f>sum(Model!AY11,Model!AY435,0*Model!AY675,0*Model!AY900,Model!AY1126,0*Model!AY1352,0*Model!AY1802,Model!AY2027,Model!AY2249,Model!AY3537)*'Inflation GDP Population'!$S$18/'Inflation GDP Population'!AX$18</f>
        <v>8.328286348</v>
      </c>
      <c r="BA18" s="94">
        <f>sum(Model!AZ11,Model!AZ435,0*Model!AZ675,0*Model!AZ900,Model!AZ1126,0*Model!AZ1352,0*Model!AZ1802,Model!AZ2027,Model!AZ2249,Model!AZ3537)*'Inflation GDP Population'!$S$18/'Inflation GDP Population'!AY$18</f>
        <v>8.366611849</v>
      </c>
      <c r="BB18" s="94">
        <f>sum(Model!BA11,Model!BA435,0*Model!BA675,0*Model!BA900,Model!BA1126,0*Model!BA1352,0*Model!BA1802,Model!BA2027,Model!BA2249,Model!BA3537)*'Inflation GDP Population'!$S$18/'Inflation GDP Population'!AZ$18</f>
        <v>8.394386621</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0.2794764633</v>
      </c>
      <c r="E19" s="96">
        <f>(Model!D1125)*'Inflation GDP Population'!$S$11/'Inflation GDP Population'!C$11</f>
        <v>0.2839939502</v>
      </c>
      <c r="F19" s="96">
        <f>(Model!E1125)*'Inflation GDP Population'!$S$11/'Inflation GDP Population'!D$11</f>
        <v>0.2650560482</v>
      </c>
      <c r="G19" s="96">
        <f>(Model!F1125)*'Inflation GDP Population'!$S$11/'Inflation GDP Population'!E$11</f>
        <v>0.2488294226</v>
      </c>
      <c r="H19" s="96">
        <f>(Model!G1125)*'Inflation GDP Population'!$S$11/'Inflation GDP Population'!F$11</f>
        <v>0.293470537</v>
      </c>
      <c r="I19" s="96">
        <f>(Model!H1125)*'Inflation GDP Population'!$S$11/'Inflation GDP Population'!G$11</f>
        <v>0.2701645275</v>
      </c>
      <c r="J19" s="96">
        <f>(Model!I1125)*'Inflation GDP Population'!$S$11/'Inflation GDP Population'!H$11</f>
        <v>0.2796112822</v>
      </c>
      <c r="K19" s="96">
        <f>(Model!J1125)*'Inflation GDP Population'!$S$11/'Inflation GDP Population'!I$11</f>
        <v>0.2831756776</v>
      </c>
      <c r="L19" s="96">
        <f>(Model!K1125)*'Inflation GDP Population'!$S$11/'Inflation GDP Population'!J$11</f>
        <v>0.2749191877</v>
      </c>
      <c r="M19" s="96">
        <f>(Model!L1125)*'Inflation GDP Population'!$S$11/'Inflation GDP Population'!K$11</f>
        <v>0.2847169428</v>
      </c>
      <c r="N19" s="96">
        <f>(Model!M1125)*'Inflation GDP Population'!$S$11/'Inflation GDP Population'!L$11</f>
        <v>0.2827384975</v>
      </c>
      <c r="O19" s="96">
        <f>(Model!N1125)*'Inflation GDP Population'!$S$11/'Inflation GDP Population'!M$11</f>
        <v>0.2695330242</v>
      </c>
      <c r="P19" s="96">
        <f>(Model!O1125)*'Inflation GDP Population'!$S$11/'Inflation GDP Population'!N$11</f>
        <v>0.2644014087</v>
      </c>
      <c r="Q19" s="96">
        <f>(Model!P1125)*'Inflation GDP Population'!$S$11/'Inflation GDP Population'!O$11</f>
        <v>0.2623728328</v>
      </c>
      <c r="R19" s="96">
        <f>(Model!Q1125)*'Inflation GDP Population'!$S$11/'Inflation GDP Population'!P$11</f>
        <v>0.2624989874</v>
      </c>
      <c r="S19" s="96">
        <f>(Model!R1125)*'Inflation GDP Population'!$S$11/'Inflation GDP Population'!Q$11</f>
        <v>0.2675637895</v>
      </c>
      <c r="T19" s="96">
        <f>(Model!S1125)*'Inflation GDP Population'!$S$11/'Inflation GDP Population'!R$11</f>
        <v>0.2939392951</v>
      </c>
      <c r="U19" s="96">
        <f>(Model!T1125)*'Inflation GDP Population'!$S$11/'Inflation GDP Population'!S$11</f>
        <v>0.2561805026</v>
      </c>
      <c r="V19" s="96">
        <f>(Model!U1125)*'Inflation GDP Population'!$S$11/'Inflation GDP Population'!T$11</f>
        <v>0.2806580566</v>
      </c>
      <c r="W19" s="97">
        <f>(Model!V1125)*'Inflation GDP Population'!$S$18/'Inflation GDP Population'!U$18</f>
        <v>0.2639256744</v>
      </c>
      <c r="X19" s="97">
        <f>(Model!W1125)*'Inflation GDP Population'!$S$18/'Inflation GDP Population'!V$18</f>
        <v>0.2529455473</v>
      </c>
      <c r="Y19" s="97">
        <f>(Model!X1125)*'Inflation GDP Population'!$S$18/'Inflation GDP Population'!W$18</f>
        <v>0.243885797</v>
      </c>
      <c r="Z19" s="97">
        <f>(Model!Y1125)*'Inflation GDP Population'!$S$18/'Inflation GDP Population'!X$18</f>
        <v>0.2351420715</v>
      </c>
      <c r="AA19" s="97">
        <f>(Model!Z1125)*'Inflation GDP Population'!$S$18/'Inflation GDP Population'!Y$18</f>
        <v>0.2267037562</v>
      </c>
      <c r="AB19" s="97">
        <f>(Model!AA1125)*'Inflation GDP Population'!$S$18/'Inflation GDP Population'!Z$18</f>
        <v>0.2185605729</v>
      </c>
      <c r="AC19" s="97">
        <f>(Model!AB1125)*'Inflation GDP Population'!$S$18/'Inflation GDP Population'!AA$18</f>
        <v>0.21070257</v>
      </c>
      <c r="AD19" s="97">
        <f>(Model!AC1125)*'Inflation GDP Population'!$S$18/'Inflation GDP Population'!AB$18</f>
        <v>0.2031201131</v>
      </c>
      <c r="AE19" s="97">
        <f>(Model!AD1125)*'Inflation GDP Population'!$S$18/'Inflation GDP Population'!AC$18</f>
        <v>0.1999720722</v>
      </c>
      <c r="AF19" s="97">
        <f>(Model!AE1125)*'Inflation GDP Population'!$S$18/'Inflation GDP Population'!AD$18</f>
        <v>0.1968662153</v>
      </c>
      <c r="AG19" s="97">
        <f>(Model!AF1125)*'Inflation GDP Population'!$S$18/'Inflation GDP Population'!AE$18</f>
        <v>0.1938021687</v>
      </c>
      <c r="AH19" s="97">
        <f>(Model!AG1125)*'Inflation GDP Population'!$S$18/'Inflation GDP Population'!AF$18</f>
        <v>0.1907795557</v>
      </c>
      <c r="AI19" s="97">
        <f>(Model!AH1125)*'Inflation GDP Population'!$S$18/'Inflation GDP Population'!AG$18</f>
        <v>0.1877979966</v>
      </c>
      <c r="AJ19" s="97">
        <f>(Model!AI1125)*'Inflation GDP Population'!$S$18/'Inflation GDP Population'!AH$18</f>
        <v>0.1848571092</v>
      </c>
      <c r="AK19" s="97">
        <f>(Model!AJ1125)*'Inflation GDP Population'!$S$18/'Inflation GDP Population'!AI$18</f>
        <v>0.1819565092</v>
      </c>
      <c r="AL19" s="97">
        <f>(Model!AK1125)*'Inflation GDP Population'!$S$18/'Inflation GDP Population'!AJ$18</f>
        <v>0.1790958101</v>
      </c>
      <c r="AM19" s="97">
        <f>(Model!AL1125)*'Inflation GDP Population'!$S$18/'Inflation GDP Population'!AK$18</f>
        <v>0.1762746239</v>
      </c>
      <c r="AN19" s="97">
        <f>(Model!AM1125)*'Inflation GDP Population'!$S$18/'Inflation GDP Population'!AL$18</f>
        <v>0.173492561</v>
      </c>
      <c r="AO19" s="97">
        <f>(Model!AN1125)*'Inflation GDP Population'!$S$18/'Inflation GDP Population'!AM$18</f>
        <v>0.1707492305</v>
      </c>
      <c r="AP19" s="97">
        <f>(Model!AO1125)*'Inflation GDP Population'!$S$18/'Inflation GDP Population'!AN$18</f>
        <v>0.1680442407</v>
      </c>
      <c r="AQ19" s="97">
        <f>(Model!AP1125)*'Inflation GDP Population'!$S$18/'Inflation GDP Population'!AO$18</f>
        <v>0.1653771988</v>
      </c>
      <c r="AR19" s="97">
        <f>(Model!AQ1125)*'Inflation GDP Population'!$S$18/'Inflation GDP Population'!AP$18</f>
        <v>0.1627477117</v>
      </c>
      <c r="AS19" s="97">
        <f>(Model!AR1125)*'Inflation GDP Population'!$S$18/'Inflation GDP Population'!AQ$18</f>
        <v>0.1601553857</v>
      </c>
      <c r="AT19" s="97">
        <f>(Model!AS1125)*'Inflation GDP Population'!$S$18/'Inflation GDP Population'!AR$18</f>
        <v>0.1575998271</v>
      </c>
      <c r="AU19" s="97">
        <f>(Model!AT1125)*'Inflation GDP Population'!$S$18/'Inflation GDP Population'!AS$18</f>
        <v>0.155080642</v>
      </c>
      <c r="AV19" s="97">
        <f>(Model!AU1125)*'Inflation GDP Population'!$S$18/'Inflation GDP Population'!AT$18</f>
        <v>0.1525974369</v>
      </c>
      <c r="AW19" s="97">
        <f>(Model!AV1125)*'Inflation GDP Population'!$S$18/'Inflation GDP Population'!AU$18</f>
        <v>0.1501498184</v>
      </c>
      <c r="AX19" s="97">
        <f>(Model!AW1125)*'Inflation GDP Population'!$S$18/'Inflation GDP Population'!AV$18</f>
        <v>0.1477373938</v>
      </c>
      <c r="AY19" s="97">
        <f>(Model!AX1125)*'Inflation GDP Population'!$S$18/'Inflation GDP Population'!AW$18</f>
        <v>0.1453597709</v>
      </c>
      <c r="AZ19" s="97">
        <f>(Model!AY1125)*'Inflation GDP Population'!$S$18/'Inflation GDP Population'!AX$18</f>
        <v>0.1430165585</v>
      </c>
      <c r="BA19" s="97">
        <f>(Model!AZ1125)*'Inflation GDP Population'!$S$18/'Inflation GDP Population'!AY$18</f>
        <v>0.1407073661</v>
      </c>
      <c r="BB19" s="97">
        <f>(Model!BA1125)*'Inflation GDP Population'!$S$18/'Inflation GDP Population'!AZ$18</f>
        <v>0.1384318044</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7071.9</v>
      </c>
      <c r="E20" s="98">
        <f>sum(Model!D18,Model!D438,Model!D677,Model!D902,Model!D1129,Model!D1354,Model!D1579,0*Model!D1804,Model!D2030,Model!D2253,Model!D3539)</f>
        <v>5681.7</v>
      </c>
      <c r="F20" s="98">
        <f>sum(Model!E18,Model!E438,Model!E677,Model!E902,Model!E1129,Model!E1354,Model!E1579,0*Model!E1804,Model!E2030,Model!E2253,Model!E3539)</f>
        <v>8311</v>
      </c>
      <c r="G20" s="98">
        <f>sum(Model!F18,Model!F438,Model!F677,Model!F902,Model!F1129,Model!F1354,Model!F1579,0*Model!F1804,Model!F2030,Model!F2253,Model!F3539)</f>
        <v>6825.7</v>
      </c>
      <c r="H20" s="98">
        <f>sum(Model!G18,Model!G438,Model!G677,Model!G902,Model!G1129,Model!G1354,Model!G1579,0*Model!G1804,Model!G2030,Model!G2253,Model!G3539)</f>
        <v>1872.9</v>
      </c>
      <c r="I20" s="98">
        <f>sum(Model!H18,Model!H438,Model!H677,Model!H902,Model!H1129,Model!H1354,Model!H1579,0*Model!H1804,Model!H2030,Model!H2253,Model!H3539)</f>
        <v>809.2</v>
      </c>
      <c r="J20" s="98">
        <f>sum(Model!I18,Model!I438,Model!I677,Model!I902,Model!I1129,Model!I1354,Model!I1579,0*Model!I1804,Model!I2030,Model!I2253,Model!I3539)</f>
        <v>1502.8</v>
      </c>
      <c r="K20" s="98">
        <f>sum(Model!J18,Model!J438,Model!J677,Model!J902,Model!J1129,Model!J1354,Model!J1579,0*Model!J1804,Model!J2030,Model!J2253,Model!J3539)</f>
        <v>2409.5</v>
      </c>
      <c r="L20" s="98">
        <f>sum(Model!K18,Model!K438,Model!K677,Model!K902,Model!K1129,Model!K1354,Model!K1579,0*Model!K1804,Model!K2030,Model!K2253,Model!K3539)</f>
        <v>3278.2</v>
      </c>
      <c r="M20" s="98">
        <f>sum(Model!L18,Model!L438,Model!L677,Model!L902,Model!L1129,Model!L1354,Model!L1579,0*Model!L1804,Model!L2030,Model!L2253,Model!L3539)</f>
        <v>3191.2</v>
      </c>
      <c r="N20" s="98">
        <f>sum(Model!M18,Model!M438,Model!M677,Model!M902,Model!M1129,Model!M1354,Model!M1579,0*Model!M1804,Model!M2030,Model!M2253,Model!M3539)</f>
        <v>3438.1</v>
      </c>
      <c r="O20" s="98">
        <f>sum(Model!N18,Model!N438,Model!N677,Model!N902,Model!N1129,Model!N1354,Model!N1579,0*Model!N1804,Model!N2030,Model!N2253,Model!N3539)</f>
        <v>2363.2</v>
      </c>
      <c r="P20" s="98">
        <f>sum(Model!O18,Model!O438,Model!O677,Model!O902,Model!O1129,Model!O1354,Model!O1579,0*Model!O1804,Model!O2030,Model!O2253,Model!O3539)</f>
        <v>1738.6</v>
      </c>
      <c r="Q20" s="98">
        <f>sum(Model!P18,Model!P438,Model!P677,Model!P902,Model!P1129,Model!P1354,Model!P1579,0*Model!P1804,Model!P2030,Model!P2253,Model!P3539)</f>
        <v>1208.7</v>
      </c>
      <c r="R20" s="98">
        <f>sum(Model!Q18,Model!Q438,Model!Q677,Model!Q902,Model!Q1129,Model!Q1354,Model!Q1579,0*Model!Q1804,Model!Q2030,Model!Q2253,Model!Q3539)</f>
        <v>4669.6</v>
      </c>
      <c r="S20" s="98">
        <f>sum(Model!R18,Model!R438,Model!R677,Model!R902,Model!R1129,Model!R1354,Model!R1579,0*Model!R1804,Model!R2030,Model!R2253,Model!R3539)</f>
        <v>4364</v>
      </c>
      <c r="T20" s="98">
        <f>sum(Model!S18,Model!S438,Model!S677,Model!S902,Model!S1129,Model!S1354,Model!S1579,0*Model!S1804,Model!S2030,Model!S2253,Model!S3539)</f>
        <v>2783.1</v>
      </c>
      <c r="U20" s="98">
        <f>sum(Model!T18,Model!T438,Model!T677,Model!T902,Model!T1129,Model!T1354,Model!T1579,0*Model!T1804,Model!T2030,Model!T2253,Model!T3539)</f>
        <v>5217.7</v>
      </c>
      <c r="V20" s="98">
        <f>sum(Model!U18,Model!U438,Model!U677,Model!U902,Model!U1129,Model!U1354,Model!U1579,0*Model!U1804,Model!U2030,Model!U2253,Model!U3539)</f>
        <v>2598.1</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4726.771158</v>
      </c>
      <c r="Z20" s="98">
        <f>sum(Model!Y18,Model!Y438,Model!Y677,Model!Y902,Model!Y1129,Model!Y1354,Model!Y1579,0*Model!Y1804,Model!Y2030,Model!Y2253,Model!Y3539)</f>
        <v>1986.471158</v>
      </c>
      <c r="AA20" s="98">
        <f>sum(Model!Z18,Model!Z438,Model!Z677,Model!Z902,Model!Z1129,Model!Z1354,Model!Z1579,0*Model!Z1804,Model!Z2030,Model!Z2253,Model!Z3539)</f>
        <v>2461.971158</v>
      </c>
      <c r="AB20" s="98">
        <f>sum(Model!AA18,Model!AA438,Model!AA677,Model!AA902,Model!AA1129,Model!AA1354,Model!AA1579,0*Model!AA1804,Model!AA2030,Model!AA2253,Model!AA3539)</f>
        <v>1571.371158</v>
      </c>
      <c r="AC20" s="98">
        <f>sum(Model!AB18,Model!AB438,Model!AB677,Model!AB902,Model!AB1129,Model!AB1354,Model!AB1579,0*Model!AB1804,Model!AB2030,Model!AB2253,Model!AB3539)</f>
        <v>1761.971158</v>
      </c>
      <c r="AD20" s="98">
        <f>sum(Model!AC18,Model!AC438,Model!AC677,Model!AC902,Model!AC1129,Model!AC1354,Model!AC1579,0*Model!AC1804,Model!AC2030,Model!AC2253,Model!AC3539)</f>
        <v>1530.671158</v>
      </c>
      <c r="AE20" s="98">
        <f>sum(Model!AD18,Model!AD438,Model!AD677,Model!AD902,Model!AD1129,Model!AD1354,Model!AD1579,0*Model!AD1804,Model!AD2030,Model!AD2253,Model!AD3539)</f>
        <v>1571.371158</v>
      </c>
      <c r="AF20" s="98">
        <f>sum(Model!AE18,Model!AE438,Model!AE677,Model!AE902,Model!AE1129,Model!AE1354,Model!AE1579,0*Model!AE1804,Model!AE2030,Model!AE2253,Model!AE3539)</f>
        <v>1496.371158</v>
      </c>
      <c r="AG20" s="98">
        <f>sum(Model!AF18,Model!AF438,Model!AF677,Model!AF902,Model!AF1129,Model!AF1354,Model!AF1579,0*Model!AF1804,Model!AF2030,Model!AF2253,Model!AF3539)</f>
        <v>2496.371158</v>
      </c>
      <c r="AH20" s="98">
        <f>sum(Model!AG18,Model!AG438,Model!AG677,Model!AG902,Model!AG1129,Model!AG1354,Model!AG1579,0*Model!AG1804,Model!AG2030,Model!AG2253,Model!AG3539)</f>
        <v>3886.577732</v>
      </c>
      <c r="AI20" s="98">
        <f>sum(Model!AH18,Model!AH438,Model!AH677,Model!AH902,Model!AH1129,Model!AH1354,Model!AH1579,0*Model!AH1804,Model!AH2030,Model!AH2253,Model!AH3539)</f>
        <v>2814.491816</v>
      </c>
      <c r="AJ20" s="98">
        <f>sum(Model!AI18,Model!AI438,Model!AI677,Model!AI902,Model!AI1129,Model!AI1354,Model!AI1579,0*Model!AI1804,Model!AI2030,Model!AI2253,Model!AI3539)</f>
        <v>3660.491816</v>
      </c>
      <c r="AK20" s="98">
        <f>sum(Model!AJ18,Model!AJ438,Model!AJ677,Model!AJ902,Model!AJ1129,Model!AJ1354,Model!AJ1579,0*Model!AJ1804,Model!AJ2030,Model!AJ2253,Model!AJ3539)</f>
        <v>2057.171158</v>
      </c>
      <c r="AL20" s="98">
        <f>sum(Model!AK18,Model!AK438,Model!AK677,Model!AK902,Model!AK1129,Model!AK1354,Model!AK1579,0*Model!AK1804,Model!AK2030,Model!AK2253,Model!AK3539)</f>
        <v>4046.612473</v>
      </c>
      <c r="AM20" s="98">
        <f>sum(Model!AL18,Model!AL438,Model!AL677,Model!AL902,Model!AL1129,Model!AL1354,Model!AL1579,0*Model!AL1804,Model!AL2030,Model!AL2253,Model!AL3539)</f>
        <v>4187.091816</v>
      </c>
      <c r="AN20" s="98">
        <f>sum(Model!AM18,Model!AM438,Model!AM677,Model!AM902,Model!AM1129,Model!AM1354,Model!AM1579,0*Model!AM1804,Model!AM2030,Model!AM2253,Model!AM3539)</f>
        <v>11645.67116</v>
      </c>
      <c r="AO20" s="98">
        <f>sum(Model!AN18,Model!AN438,Model!AN677,Model!AN902,Model!AN1129,Model!AN1354,Model!AN1579,0*Model!AN1804,Model!AN2030,Model!AN2253,Model!AN3539)</f>
        <v>9868.912473</v>
      </c>
      <c r="AP20" s="98">
        <f>sum(Model!AO18,Model!AO438,Model!AO677,Model!AO902,Model!AO1129,Model!AO1354,Model!AO1579,0*Model!AO1804,Model!AO2030,Model!AO2253,Model!AO3539)</f>
        <v>11546.59182</v>
      </c>
      <c r="AQ20" s="98">
        <f>sum(Model!AP18,Model!AP438,Model!AP677,Model!AP902,Model!AP1129,Model!AP1354,Model!AP1579,0*Model!AP1804,Model!AP2030,Model!AP2253,Model!AP3539)</f>
        <v>8615.671158</v>
      </c>
      <c r="AR20" s="98">
        <f>sum(Model!AQ18,Model!AQ438,Model!AQ677,Model!AQ902,Model!AQ1129,Model!AQ1354,Model!AQ1579,0*Model!AQ1804,Model!AQ2030,Model!AQ2253,Model!AQ3539)</f>
        <v>5016.371158</v>
      </c>
      <c r="AS20" s="98">
        <f>sum(Model!AR18,Model!AR438,Model!AR677,Model!AR902,Model!AR1129,Model!AR1354,Model!AR1579,0*Model!AR1804,Model!AR2030,Model!AR2253,Model!AR3539)</f>
        <v>2024.471158</v>
      </c>
      <c r="AT20" s="98">
        <f>sum(Model!AS18,Model!AS438,Model!AS677,Model!AS902,Model!AS1129,Model!AS1354,Model!AS1579,0*Model!AS1804,Model!AS2030,Model!AS2253,Model!AS3539)</f>
        <v>4393.371158</v>
      </c>
      <c r="AU20" s="98">
        <f>sum(Model!AT18,Model!AT438,Model!AT677,Model!AT902,Model!AT1129,Model!AT1354,Model!AT1579,0*Model!AT1804,Model!AT2030,Model!AT2253,Model!AT3539)</f>
        <v>6207.671158</v>
      </c>
      <c r="AV20" s="98">
        <f>sum(Model!AU18,Model!AU438,Model!AU677,Model!AU902,Model!AU1129,Model!AU1354,Model!AU1579,0*Model!AU1804,Model!AU2030,Model!AU2253,Model!AU3539)</f>
        <v>4935.171158</v>
      </c>
      <c r="AW20" s="98">
        <f>sum(Model!AV18,Model!AV438,Model!AV677,Model!AV902,Model!AV1129,Model!AV1354,Model!AV1579,0*Model!AV1804,Model!AV2030,Model!AV2253,Model!AV3539)</f>
        <v>4759.871158</v>
      </c>
      <c r="AX20" s="98">
        <f>sum(Model!AW18,Model!AW438,Model!AW677,Model!AW902,Model!AW1129,Model!AW1354,Model!AW1579,0*Model!AW1804,Model!AW2030,Model!AW2253,Model!AW3539)</f>
        <v>4428.671158</v>
      </c>
      <c r="AY20" s="98">
        <f>sum(Model!AX18,Model!AX438,Model!AX677,Model!AX902,Model!AX1129,Model!AX1354,Model!AX1579,0*Model!AX1804,Model!AX2030,Model!AX2253,Model!AX3539)</f>
        <v>3435.609008</v>
      </c>
      <c r="AZ20" s="98">
        <f>sum(Model!AY18,Model!AY438,Model!AY677,Model!AY902,Model!AY1129,Model!AY1354,Model!AY1579,0*Model!AY1804,Model!AY2030,Model!AY2253,Model!AY3539)</f>
        <v>2450.109008</v>
      </c>
      <c r="BA20" s="98">
        <f>sum(Model!AZ18,Model!AZ438,Model!AZ677,Model!AZ902,Model!AZ1129,Model!AZ1354,Model!AZ1579,0*Model!AZ1804,Model!AZ2030,Model!AZ2253,Model!AZ3539)</f>
        <v>2581.621506</v>
      </c>
      <c r="BB20" s="98">
        <f>sum(Model!BA18,Model!BA438,Model!BA677,Model!BA902,Model!BA1129,Model!BA1354,Model!BA1579,0*Model!BA1804,Model!BA2030,Model!BA2253,Model!BA3539)</f>
        <v>6505.721506</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4</v>
      </c>
      <c r="O21" s="98">
        <f>Model!N2478</f>
        <v>0</v>
      </c>
      <c r="P21" s="98">
        <f>Model!O2478</f>
        <v>36</v>
      </c>
      <c r="Q21" s="98">
        <f>Model!P2478</f>
        <v>0</v>
      </c>
      <c r="R21" s="98">
        <f>Model!Q2478</f>
        <v>0</v>
      </c>
      <c r="S21" s="98">
        <f>Model!R2478</f>
        <v>0</v>
      </c>
      <c r="T21" s="98">
        <f>Model!S2478</f>
        <v>1</v>
      </c>
      <c r="U21" s="98">
        <f>Model!T2478</f>
        <v>32</v>
      </c>
      <c r="V21" s="98">
        <f>Model!U2478</f>
        <v>21.3</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11.71</v>
      </c>
      <c r="AH21" s="98">
        <f>Model!AG2478</f>
        <v>0</v>
      </c>
      <c r="AI21" s="98">
        <f>Model!AH2478</f>
        <v>0</v>
      </c>
      <c r="AJ21" s="98">
        <f>Model!AI2478</f>
        <v>0</v>
      </c>
      <c r="AK21" s="98">
        <f>Model!AJ2478</f>
        <v>0</v>
      </c>
      <c r="AL21" s="98">
        <f>Model!AK2478</f>
        <v>17.28333333</v>
      </c>
      <c r="AM21" s="98">
        <f>Model!AL2478</f>
        <v>18.15666667</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9.494115989</v>
      </c>
      <c r="E22" s="96">
        <f>sum(Model!D20,Model!D441,Model!D679,Model!D904,Model!D1131,Model!D1356,Model!D1581,0*Model!D1806,Model!D2032,Model!D2255,Model!D2480,Model!D3541)*'Inflation GDP Population'!$S$11/'Inflation GDP Population'!C$11</f>
        <v>6.878683665</v>
      </c>
      <c r="F22" s="96">
        <f>sum(Model!E20,Model!E441,Model!E679,Model!E904,Model!E1131,Model!E1356,Model!E1581,0*Model!E1806,Model!E2032,Model!E2255,Model!E2480,Model!E3541)*'Inflation GDP Population'!$S$11/'Inflation GDP Population'!D$11</f>
        <v>3.850440473</v>
      </c>
      <c r="G22" s="96">
        <f>sum(Model!F20,Model!F441,Model!F679,Model!F904,Model!F1131,Model!F1356,Model!F1581,0*Model!F1806,Model!F2032,Model!F2255,Model!F2480,Model!F3541)*'Inflation GDP Population'!$S$11/'Inflation GDP Population'!E$11</f>
        <v>1.878399524</v>
      </c>
      <c r="H22" s="96">
        <f>sum(Model!G20,Model!G441,Model!G679,Model!G904,Model!G1131,Model!G1356,Model!G1581,0*Model!G1806,Model!G2032,Model!G2255,Model!G2480,Model!G3541)*'Inflation GDP Population'!$S$11/'Inflation GDP Population'!F$11</f>
        <v>3.309361304</v>
      </c>
      <c r="I22" s="96">
        <f>sum(Model!H20,Model!H441,Model!H679,Model!H904,Model!H1131,Model!H1356,Model!H1581,0*Model!H1806,Model!H2032,Model!H2255,Model!H2480,Model!H3541)*'Inflation GDP Population'!$S$11/'Inflation GDP Population'!G$11</f>
        <v>5.132438075</v>
      </c>
      <c r="J22" s="96">
        <f>sum(Model!I20,Model!I441,Model!I679,Model!I904,Model!I1131,Model!I1356,Model!I1581,0*Model!I1806,Model!I2032,Model!I2255,Model!I2480,Model!I3541)*'Inflation GDP Population'!$S$11/'Inflation GDP Population'!H$11</f>
        <v>7.476951581</v>
      </c>
      <c r="K22" s="96">
        <f>sum(Model!J20,Model!J441,Model!J679,Model!J904,Model!J1131,Model!J1356,Model!J1581,0*Model!J1806,Model!J2032,Model!J2255,Model!J2480,Model!J3541)*'Inflation GDP Population'!$S$11/'Inflation GDP Population'!I$11</f>
        <v>9.230442043</v>
      </c>
      <c r="L22" s="96">
        <f>sum(Model!K20,Model!K441,Model!K679,Model!K904,Model!K1131,Model!K1356,Model!K1581,0*Model!K1806,Model!K2032,Model!K2255,Model!K2480,Model!K3541)*'Inflation GDP Population'!$S$11/'Inflation GDP Population'!J$11</f>
        <v>7.023400051</v>
      </c>
      <c r="M22" s="96">
        <f>sum(Model!L20,Model!L441,Model!L679,Model!L904,Model!L1131,Model!L1356,Model!L1581,0*Model!L1806,Model!L2032,Model!L2255,Model!L2480,Model!L3541)*'Inflation GDP Population'!$S$11/'Inflation GDP Population'!K$11</f>
        <v>5.23057971</v>
      </c>
      <c r="N22" s="96">
        <f>sum(Model!M20,Model!M441,Model!M679,Model!M904,Model!M1131,Model!M1356,Model!M1581,0*Model!M1806,Model!M2032,Model!M2255,Model!M2480,Model!M3541)*'Inflation GDP Population'!$S$11/'Inflation GDP Population'!L$11</f>
        <v>4.778577163</v>
      </c>
      <c r="O22" s="96">
        <f>sum(Model!N20,Model!N441,Model!N679,Model!N904,Model!N1131,Model!N1356,Model!N1581,0*Model!N1806,Model!N2032,Model!N2255,Model!N2480,Model!N3541)*'Inflation GDP Population'!$S$11/'Inflation GDP Population'!M$11</f>
        <v>4.341156256</v>
      </c>
      <c r="P22" s="96">
        <f>sum(Model!O20,Model!O441,Model!O679,Model!O904,Model!O1131,Model!O1356,Model!O1581,0*Model!O1806,Model!O2032,Model!O2255,Model!O2480,Model!O3541)*'Inflation GDP Population'!$S$11/'Inflation GDP Population'!N$11</f>
        <v>4.83026581</v>
      </c>
      <c r="Q22" s="96">
        <f>sum(Model!P20,Model!P441,Model!P679,Model!P904,Model!P1131,Model!P1356,Model!P1581,0*Model!P1806,Model!P2032,Model!P2255,Model!P2480,Model!P3541)*'Inflation GDP Population'!$S$11/'Inflation GDP Population'!O$11</f>
        <v>7.395764145</v>
      </c>
      <c r="R22" s="96">
        <f>sum(Model!Q20,Model!Q441,Model!Q679,Model!Q904,Model!Q1131,Model!Q1356,Model!Q1581,0*Model!Q1806,Model!Q2032,Model!Q2255,Model!Q2480,Model!Q3541)*'Inflation GDP Population'!$S$11/'Inflation GDP Population'!P$11</f>
        <v>7.570720393</v>
      </c>
      <c r="S22" s="96">
        <f>sum(Model!R20,Model!R441,Model!R679,Model!R904,Model!R1131,Model!R1356,Model!R1581,0*Model!R1806,Model!R2032,Model!R2255,Model!R2480,Model!R3541)*'Inflation GDP Population'!$S$11/'Inflation GDP Population'!Q$11</f>
        <v>6.110778338</v>
      </c>
      <c r="T22" s="96">
        <f>sum(Model!S20,Model!S441,Model!S679,Model!S904,Model!S1131,Model!S1356,Model!S1581,0*Model!S1806,Model!S2032,Model!S2255,Model!S2480,Model!S3541)*'Inflation GDP Population'!$S$11/'Inflation GDP Population'!R$11</f>
        <v>6.777711261</v>
      </c>
      <c r="U22" s="96">
        <f>sum(Model!T20,Model!T441,Model!T679,Model!T904,Model!T1131,Model!T1356,Model!T1581,0*Model!T1806,Model!T2032,Model!T2255,Model!T2480,Model!T3541)*'Inflation GDP Population'!$S$11/'Inflation GDP Population'!S$11</f>
        <v>3.901512073</v>
      </c>
      <c r="V22" s="96">
        <f>sum(Model!U20,Model!U441,Model!U679,Model!U904,Model!U1131,Model!U1356,Model!U1581,0*Model!U1806,Model!U2032,Model!U2255,Model!U2480,Model!U3541)*'Inflation GDP Population'!$S$11/'Inflation GDP Population'!T$11</f>
        <v>3.950842699</v>
      </c>
      <c r="W22" s="97">
        <f>sum(Model!V20,Model!V441,Model!V679,Model!V904,Model!V1131,Model!V1356,Model!V1581,0*Model!V1806,Model!V2032,Model!V2255,Model!V2480,Model!V3541)*'Inflation GDP Population'!$S$18/'Inflation GDP Population'!U$18</f>
        <v>4.66321943</v>
      </c>
      <c r="X22" s="97">
        <f>sum(Model!W20,Model!W441,Model!W679,Model!W904,Model!W1131,Model!W1356,Model!W1581,0*Model!W1806,Model!W2032,Model!W2255,Model!W2480,Model!W3541)*'Inflation GDP Population'!$S$18/'Inflation GDP Population'!V$18</f>
        <v>7.376743257</v>
      </c>
      <c r="Y22" s="97">
        <f>sum(Model!X20,Model!X441,Model!X679,Model!X904,Model!X1131,Model!X1356,Model!X1581,0*Model!X1806,Model!X2032,Model!X2255,Model!X2480,Model!X3541)*'Inflation GDP Population'!$S$18/'Inflation GDP Population'!W$18</f>
        <v>3.733556759</v>
      </c>
      <c r="Z22" s="97">
        <f>sum(Model!Y20,Model!Y441,Model!Y679,Model!Y904,Model!Y1131,Model!Y1356,Model!Y1581,0*Model!Y1806,Model!Y2032,Model!Y2255,Model!Y2480,Model!Y3541)*'Inflation GDP Population'!$S$18/'Inflation GDP Population'!X$18</f>
        <v>3.512127769</v>
      </c>
      <c r="AA22" s="97">
        <f>sum(Model!Z20,Model!Z441,Model!Z679,Model!Z904,Model!Z1131,Model!Z1356,Model!Z1581,0*Model!Z1806,Model!Z2032,Model!Z2255,Model!Z2480,Model!Z3541)*'Inflation GDP Population'!$S$18/'Inflation GDP Population'!Y$18</f>
        <v>3.107613754</v>
      </c>
      <c r="AB22" s="97">
        <f>sum(Model!AA20,Model!AA441,Model!AA679,Model!AA904,Model!AA1131,Model!AA1356,Model!AA1581,0*Model!AA1806,Model!AA2032,Model!AA2255,Model!AA2480,Model!AA3541)*'Inflation GDP Population'!$S$18/'Inflation GDP Population'!Z$18</f>
        <v>3.957811662</v>
      </c>
      <c r="AC22" s="97">
        <f>sum(Model!AB20,Model!AB441,Model!AB679,Model!AB904,Model!AB1131,Model!AB1356,Model!AB1581,0*Model!AB1806,Model!AB2032,Model!AB2255,Model!AB2480,Model!AB3541)*'Inflation GDP Population'!$S$18/'Inflation GDP Population'!AA$18</f>
        <v>4.70178258</v>
      </c>
      <c r="AD22" s="97">
        <f>sum(Model!AC20,Model!AC441,Model!AC679,Model!AC904,Model!AC1131,Model!AC1356,Model!AC1581,0*Model!AC1806,Model!AC2032,Model!AC2255,Model!AC2480,Model!AC3541)*'Inflation GDP Population'!$S$18/'Inflation GDP Population'!AB$18</f>
        <v>6.099386808</v>
      </c>
      <c r="AE22" s="97">
        <f>sum(Model!AD20,Model!AD441,Model!AD679,Model!AD904,Model!AD1131,Model!AD1356,Model!AD1581,0*Model!AD1806,Model!AD2032,Model!AD2255,Model!AD2480,Model!AD3541)*'Inflation GDP Population'!$S$18/'Inflation GDP Population'!AC$18</f>
        <v>6.650174692</v>
      </c>
      <c r="AF22" s="97">
        <f>sum(Model!AE20,Model!AE441,Model!AE679,Model!AE904,Model!AE1131,Model!AE1356,Model!AE1581,0*Model!AE1806,Model!AE2032,Model!AE2255,Model!AE2480,Model!AE3541)*'Inflation GDP Population'!$S$18/'Inflation GDP Population'!AD$18</f>
        <v>7.730585147</v>
      </c>
      <c r="AG22" s="97">
        <f>sum(Model!AF20,Model!AF441,Model!AF679,Model!AF904,Model!AF1131,Model!AF1356,Model!AF1581,0*Model!AF1806,Model!AF2032,Model!AF2255,Model!AF2480,Model!AF3541)*'Inflation GDP Population'!$S$18/'Inflation GDP Population'!AE$18</f>
        <v>7.247821615</v>
      </c>
      <c r="AH22" s="97">
        <f>sum(Model!AG20,Model!AG441,Model!AG679,Model!AG904,Model!AG1131,Model!AG1356,Model!AG1581,0*Model!AG1806,Model!AG2032,Model!AG2255,Model!AG2480,Model!AG3541)*'Inflation GDP Population'!$S$18/'Inflation GDP Population'!AF$18</f>
        <v>5.565174644</v>
      </c>
      <c r="AI22" s="97">
        <f>sum(Model!AH20,Model!AH441,Model!AH679,Model!AH904,Model!AH1131,Model!AH1356,Model!AH1581,0*Model!AH1806,Model!AH2032,Model!AH2255,Model!AH2480,Model!AH3541)*'Inflation GDP Population'!$S$18/'Inflation GDP Population'!AG$18</f>
        <v>6.156009421</v>
      </c>
      <c r="AJ22" s="97">
        <f>sum(Model!AI20,Model!AI441,Model!AI679,Model!AI904,Model!AI1131,Model!AI1356,Model!AI1581,0*Model!AI1806,Model!AI2032,Model!AI2255,Model!AI2480,Model!AI3541)*'Inflation GDP Population'!$S$18/'Inflation GDP Population'!AH$18</f>
        <v>6.433589598</v>
      </c>
      <c r="AK22" s="97">
        <f>sum(Model!AJ20,Model!AJ441,Model!AJ679,Model!AJ904,Model!AJ1131,Model!AJ1356,Model!AJ1581,0*Model!AJ1806,Model!AJ2032,Model!AJ2255,Model!AJ2480,Model!AJ3541)*'Inflation GDP Population'!$S$18/'Inflation GDP Population'!AI$18</f>
        <v>9.592519685</v>
      </c>
      <c r="AL22" s="97">
        <f>sum(Model!AK20,Model!AK441,Model!AK679,Model!AK904,Model!AK1131,Model!AK1356,Model!AK1581,0*Model!AK1806,Model!AK2032,Model!AK2255,Model!AK2480,Model!AK3541)*'Inflation GDP Population'!$S$18/'Inflation GDP Population'!AJ$18</f>
        <v>11.36402763</v>
      </c>
      <c r="AM22" s="97">
        <f>sum(Model!AL20,Model!AL441,Model!AL679,Model!AL904,Model!AL1131,Model!AL1356,Model!AL1581,0*Model!AL1806,Model!AL2032,Model!AL2255,Model!AL2480,Model!AL3541)*'Inflation GDP Population'!$S$18/'Inflation GDP Population'!AK$18</f>
        <v>14.17095794</v>
      </c>
      <c r="AN22" s="97">
        <f>sum(Model!AM20,Model!AM441,Model!AM679,Model!AM904,Model!AM1131,Model!AM1356,Model!AM1581,0*Model!AM1806,Model!AM2032,Model!AM2255,Model!AM2480,Model!AM3541)*'Inflation GDP Population'!$S$18/'Inflation GDP Population'!AL$18</f>
        <v>12.53464435</v>
      </c>
      <c r="AO22" s="97">
        <f>sum(Model!AN20,Model!AN441,Model!AN679,Model!AN904,Model!AN1131,Model!AN1356,Model!AN1581,0*Model!AN1806,Model!AN2032,Model!AN2255,Model!AN2480,Model!AN3541)*'Inflation GDP Population'!$S$18/'Inflation GDP Population'!AM$18</f>
        <v>9.505329355</v>
      </c>
      <c r="AP22" s="97">
        <f>sum(Model!AO20,Model!AO441,Model!AO679,Model!AO904,Model!AO1131,Model!AO1356,Model!AO1581,0*Model!AO1806,Model!AO2032,Model!AO2255,Model!AO2480,Model!AO3541)*'Inflation GDP Population'!$S$18/'Inflation GDP Population'!AN$18</f>
        <v>6.06614321</v>
      </c>
      <c r="AQ22" s="97">
        <f>sum(Model!AP20,Model!AP441,Model!AP679,Model!AP904,Model!AP1131,Model!AP1356,Model!AP1581,0*Model!AP1806,Model!AP2032,Model!AP2255,Model!AP2480,Model!AP3541)*'Inflation GDP Population'!$S$18/'Inflation GDP Population'!AO$18</f>
        <v>3.749640069</v>
      </c>
      <c r="AR22" s="97">
        <f>sum(Model!AQ20,Model!AQ441,Model!AQ679,Model!AQ904,Model!AQ1131,Model!AQ1356,Model!AQ1581,0*Model!AQ1806,Model!AQ2032,Model!AQ2255,Model!AQ2480,Model!AQ3541)*'Inflation GDP Population'!$S$18/'Inflation GDP Population'!AP$18</f>
        <v>3.484315464</v>
      </c>
      <c r="AS22" s="97">
        <f>sum(Model!AR20,Model!AR441,Model!AR679,Model!AR904,Model!AR1131,Model!AR1356,Model!AR1581,0*Model!AR1806,Model!AR2032,Model!AR2255,Model!AR2480,Model!AR3541)*'Inflation GDP Population'!$S$18/'Inflation GDP Population'!AQ$18</f>
        <v>5.43616845</v>
      </c>
      <c r="AT22" s="97">
        <f>sum(Model!AS20,Model!AS441,Model!AS679,Model!AS904,Model!AS1131,Model!AS1356,Model!AS1581,0*Model!AS1806,Model!AS2032,Model!AS2255,Model!AS2480,Model!AS3541)*'Inflation GDP Population'!$S$18/'Inflation GDP Population'!AR$18</f>
        <v>6.18745034</v>
      </c>
      <c r="AU22" s="97">
        <f>sum(Model!AT20,Model!AT441,Model!AT679,Model!AT904,Model!AT1131,Model!AT1356,Model!AT1581,0*Model!AT1806,Model!AT2032,Model!AT2255,Model!AT2480,Model!AT3541)*'Inflation GDP Population'!$S$18/'Inflation GDP Population'!AS$18</f>
        <v>5.582189132</v>
      </c>
      <c r="AV22" s="97">
        <f>sum(Model!AU20,Model!AU441,Model!AU679,Model!AU904,Model!AU1131,Model!AU1356,Model!AU1581,0*Model!AU1806,Model!AU2032,Model!AU2255,Model!AU2480,Model!AU3541)*'Inflation GDP Population'!$S$18/'Inflation GDP Population'!AT$18</f>
        <v>6.356678311</v>
      </c>
      <c r="AW22" s="97">
        <f>sum(Model!AV20,Model!AV441,Model!AV679,Model!AV904,Model!AV1131,Model!AV1356,Model!AV1581,0*Model!AV1806,Model!AV2032,Model!AV2255,Model!AV2480,Model!AV3541)*'Inflation GDP Population'!$S$18/'Inflation GDP Population'!AU$18</f>
        <v>4.686362228</v>
      </c>
      <c r="AX22" s="97">
        <f>sum(Model!AW20,Model!AW441,Model!AW679,Model!AW904,Model!AW1131,Model!AW1356,Model!AW1581,0*Model!AW1806,Model!AW2032,Model!AW2255,Model!AW2480,Model!AW3541)*'Inflation GDP Population'!$S$18/'Inflation GDP Population'!AV$18</f>
        <v>3.982660447</v>
      </c>
      <c r="AY22" s="97">
        <f>sum(Model!AX20,Model!AX441,Model!AX679,Model!AX904,Model!AX1131,Model!AX1356,Model!AX1581,0*Model!AX1806,Model!AX2032,Model!AX2255,Model!AX2480,Model!AX3541)*'Inflation GDP Population'!$S$18/'Inflation GDP Population'!AW$18</f>
        <v>4.491700412</v>
      </c>
      <c r="AZ22" s="97">
        <f>sum(Model!AY20,Model!AY441,Model!AY679,Model!AY904,Model!AY1131,Model!AY1356,Model!AY1581,0*Model!AY1806,Model!AY2032,Model!AY2255,Model!AY2480,Model!AY3541)*'Inflation GDP Population'!$S$18/'Inflation GDP Population'!AX$18</f>
        <v>4.315419723</v>
      </c>
      <c r="BA22" s="97">
        <f>sum(Model!AZ20,Model!AZ441,Model!AZ679,Model!AZ904,Model!AZ1131,Model!AZ1356,Model!AZ1581,0*Model!AZ1806,Model!AZ2032,Model!AZ2255,Model!AZ2480,Model!AZ3541)*'Inflation GDP Population'!$S$18/'Inflation GDP Population'!AY$18</f>
        <v>2.820306001</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22.08091334</v>
      </c>
      <c r="E24" s="82">
        <f t="shared" si="1"/>
        <v>22.24343337</v>
      </c>
      <c r="F24" s="82">
        <f t="shared" si="1"/>
        <v>19.30701161</v>
      </c>
      <c r="G24" s="82">
        <f t="shared" si="1"/>
        <v>22.94141251</v>
      </c>
      <c r="H24" s="82">
        <f t="shared" si="1"/>
        <v>24.24054835</v>
      </c>
      <c r="I24" s="82">
        <f t="shared" si="1"/>
        <v>30.2940347</v>
      </c>
      <c r="J24" s="82">
        <f t="shared" si="1"/>
        <v>24.91332452</v>
      </c>
      <c r="K24" s="82">
        <f t="shared" si="1"/>
        <v>24.40525211</v>
      </c>
      <c r="L24" s="82">
        <f t="shared" si="1"/>
        <v>27.30394452</v>
      </c>
      <c r="M24" s="82">
        <f t="shared" si="1"/>
        <v>17.75203661</v>
      </c>
      <c r="N24" s="82">
        <f t="shared" si="1"/>
        <v>17.78531527</v>
      </c>
      <c r="O24" s="82">
        <f t="shared" si="1"/>
        <v>18.26267836</v>
      </c>
      <c r="P24" s="82">
        <f t="shared" si="1"/>
        <v>15.29528503</v>
      </c>
      <c r="Q24" s="82">
        <f t="shared" si="1"/>
        <v>16.67771147</v>
      </c>
      <c r="R24" s="82">
        <f t="shared" si="1"/>
        <v>17.11703774</v>
      </c>
      <c r="S24" s="82">
        <f t="shared" si="1"/>
        <v>13.99227122</v>
      </c>
      <c r="T24" s="82">
        <f t="shared" si="1"/>
        <v>13.08211056</v>
      </c>
      <c r="U24" s="82">
        <f t="shared" si="1"/>
        <v>13.20695803</v>
      </c>
      <c r="V24" s="82">
        <f t="shared" si="1"/>
        <v>13.85902829</v>
      </c>
      <c r="W24" s="82">
        <f t="shared" si="1"/>
        <v>12.88038719</v>
      </c>
      <c r="X24" s="82">
        <f t="shared" si="1"/>
        <v>13.14818957</v>
      </c>
      <c r="Y24" s="82">
        <f t="shared" si="1"/>
        <v>12.88644001</v>
      </c>
      <c r="Z24" s="82">
        <f t="shared" si="1"/>
        <v>12.66859038</v>
      </c>
      <c r="AA24" s="82">
        <f t="shared" si="1"/>
        <v>12.74772485</v>
      </c>
      <c r="AB24" s="82">
        <f t="shared" si="1"/>
        <v>12.93624883</v>
      </c>
      <c r="AC24" s="82">
        <f t="shared" si="1"/>
        <v>13.09519369</v>
      </c>
      <c r="AD24" s="82">
        <f t="shared" si="1"/>
        <v>12.97268379</v>
      </c>
      <c r="AE24" s="82">
        <f t="shared" si="1"/>
        <v>12.78638428</v>
      </c>
      <c r="AF24" s="82">
        <f t="shared" si="1"/>
        <v>12.82393936</v>
      </c>
      <c r="AG24" s="82">
        <f t="shared" si="1"/>
        <v>12.72696939</v>
      </c>
      <c r="AH24" s="82">
        <f t="shared" si="1"/>
        <v>12.69470427</v>
      </c>
      <c r="AI24" s="82">
        <f t="shared" si="1"/>
        <v>12.67894746</v>
      </c>
      <c r="AJ24" s="82">
        <f t="shared" si="1"/>
        <v>12.7425317</v>
      </c>
      <c r="AK24" s="82">
        <f t="shared" si="1"/>
        <v>12.79854423</v>
      </c>
      <c r="AL24" s="82">
        <f t="shared" si="1"/>
        <v>12.67752412</v>
      </c>
      <c r="AM24" s="82">
        <f t="shared" si="1"/>
        <v>12.71451535</v>
      </c>
      <c r="AN24" s="82">
        <f t="shared" si="1"/>
        <v>12.68408287</v>
      </c>
      <c r="AO24" s="82">
        <f t="shared" si="1"/>
        <v>12.61328144</v>
      </c>
      <c r="AP24" s="82">
        <f t="shared" si="1"/>
        <v>12.60219472</v>
      </c>
      <c r="AQ24" s="82">
        <f t="shared" si="1"/>
        <v>12.53952083</v>
      </c>
      <c r="AR24" s="82">
        <f t="shared" si="1"/>
        <v>12.49220327</v>
      </c>
      <c r="AS24" s="82">
        <f t="shared" si="1"/>
        <v>12.4075188</v>
      </c>
      <c r="AT24" s="82">
        <f t="shared" si="1"/>
        <v>12.36831459</v>
      </c>
      <c r="AU24" s="82">
        <f t="shared" si="1"/>
        <v>12.37492408</v>
      </c>
      <c r="AV24" s="82">
        <f t="shared" si="1"/>
        <v>12.40987029</v>
      </c>
      <c r="AW24" s="82">
        <f t="shared" si="1"/>
        <v>12.42656915</v>
      </c>
      <c r="AX24" s="82">
        <f t="shared" si="1"/>
        <v>12.39595251</v>
      </c>
      <c r="AY24" s="82">
        <f t="shared" si="1"/>
        <v>12.413018</v>
      </c>
      <c r="AZ24" s="82">
        <f t="shared" si="1"/>
        <v>12.50899924</v>
      </c>
      <c r="BA24" s="82">
        <f t="shared" si="1"/>
        <v>12.52004924</v>
      </c>
      <c r="BB24" s="82">
        <f t="shared" si="1"/>
        <v>12.54759165</v>
      </c>
      <c r="BC24" s="103"/>
    </row>
    <row r="25" ht="15.75" customHeight="1">
      <c r="A25" s="79" t="s">
        <v>238</v>
      </c>
      <c r="B25" s="93" t="s">
        <v>227</v>
      </c>
      <c r="C25" s="93" t="s">
        <v>223</v>
      </c>
      <c r="D25" s="82">
        <f t="shared" ref="D25:BB25" si="2">SUM(D19,D22)</f>
        <v>9.773592452</v>
      </c>
      <c r="E25" s="82">
        <f t="shared" si="2"/>
        <v>7.162677615</v>
      </c>
      <c r="F25" s="82">
        <f t="shared" si="2"/>
        <v>4.115496521</v>
      </c>
      <c r="G25" s="82">
        <f t="shared" si="2"/>
        <v>2.127228946</v>
      </c>
      <c r="H25" s="82">
        <f t="shared" si="2"/>
        <v>3.602831841</v>
      </c>
      <c r="I25" s="82">
        <f t="shared" si="2"/>
        <v>5.402602602</v>
      </c>
      <c r="J25" s="82">
        <f t="shared" si="2"/>
        <v>7.756562863</v>
      </c>
      <c r="K25" s="82">
        <f t="shared" si="2"/>
        <v>9.51361772</v>
      </c>
      <c r="L25" s="82">
        <f t="shared" si="2"/>
        <v>7.298319238</v>
      </c>
      <c r="M25" s="82">
        <f t="shared" si="2"/>
        <v>5.515296653</v>
      </c>
      <c r="N25" s="82">
        <f t="shared" si="2"/>
        <v>5.06131566</v>
      </c>
      <c r="O25" s="82">
        <f t="shared" si="2"/>
        <v>4.61068928</v>
      </c>
      <c r="P25" s="82">
        <f t="shared" si="2"/>
        <v>5.094667219</v>
      </c>
      <c r="Q25" s="82">
        <f t="shared" si="2"/>
        <v>7.658136978</v>
      </c>
      <c r="R25" s="82">
        <f t="shared" si="2"/>
        <v>7.83321938</v>
      </c>
      <c r="S25" s="82">
        <f t="shared" si="2"/>
        <v>6.378342128</v>
      </c>
      <c r="T25" s="82">
        <f t="shared" si="2"/>
        <v>7.071650557</v>
      </c>
      <c r="U25" s="82">
        <f t="shared" si="2"/>
        <v>4.157692576</v>
      </c>
      <c r="V25" s="82">
        <f t="shared" si="2"/>
        <v>4.231500755</v>
      </c>
      <c r="W25" s="82">
        <f t="shared" si="2"/>
        <v>4.927145105</v>
      </c>
      <c r="X25" s="82">
        <f t="shared" si="2"/>
        <v>7.629688804</v>
      </c>
      <c r="Y25" s="82">
        <f t="shared" si="2"/>
        <v>3.977442556</v>
      </c>
      <c r="Z25" s="82">
        <f t="shared" si="2"/>
        <v>3.74726984</v>
      </c>
      <c r="AA25" s="82">
        <f t="shared" si="2"/>
        <v>3.33431751</v>
      </c>
      <c r="AB25" s="82">
        <f t="shared" si="2"/>
        <v>4.176372234</v>
      </c>
      <c r="AC25" s="82">
        <f t="shared" si="2"/>
        <v>4.91248515</v>
      </c>
      <c r="AD25" s="82">
        <f t="shared" si="2"/>
        <v>6.302506921</v>
      </c>
      <c r="AE25" s="82">
        <f t="shared" si="2"/>
        <v>6.850146765</v>
      </c>
      <c r="AF25" s="82">
        <f t="shared" si="2"/>
        <v>7.927451362</v>
      </c>
      <c r="AG25" s="82">
        <f t="shared" si="2"/>
        <v>7.441623784</v>
      </c>
      <c r="AH25" s="82">
        <f t="shared" si="2"/>
        <v>5.7559542</v>
      </c>
      <c r="AI25" s="82">
        <f t="shared" si="2"/>
        <v>6.343807417</v>
      </c>
      <c r="AJ25" s="82">
        <f t="shared" si="2"/>
        <v>6.618446707</v>
      </c>
      <c r="AK25" s="82">
        <f t="shared" si="2"/>
        <v>9.774476194</v>
      </c>
      <c r="AL25" s="82">
        <f t="shared" si="2"/>
        <v>11.54312344</v>
      </c>
      <c r="AM25" s="82">
        <f t="shared" si="2"/>
        <v>14.34723256</v>
      </c>
      <c r="AN25" s="82">
        <f t="shared" si="2"/>
        <v>12.70813691</v>
      </c>
      <c r="AO25" s="82">
        <f t="shared" si="2"/>
        <v>9.676078585</v>
      </c>
      <c r="AP25" s="82">
        <f t="shared" si="2"/>
        <v>6.23418745</v>
      </c>
      <c r="AQ25" s="82">
        <f t="shared" si="2"/>
        <v>3.915017268</v>
      </c>
      <c r="AR25" s="82">
        <f t="shared" si="2"/>
        <v>3.647063176</v>
      </c>
      <c r="AS25" s="82">
        <f t="shared" si="2"/>
        <v>5.596323835</v>
      </c>
      <c r="AT25" s="82">
        <f t="shared" si="2"/>
        <v>6.345050167</v>
      </c>
      <c r="AU25" s="82">
        <f t="shared" si="2"/>
        <v>5.737269774</v>
      </c>
      <c r="AV25" s="82">
        <f t="shared" si="2"/>
        <v>6.509275748</v>
      </c>
      <c r="AW25" s="82">
        <f t="shared" si="2"/>
        <v>4.836512047</v>
      </c>
      <c r="AX25" s="82">
        <f t="shared" si="2"/>
        <v>4.130397841</v>
      </c>
      <c r="AY25" s="82">
        <f t="shared" si="2"/>
        <v>4.637060183</v>
      </c>
      <c r="AZ25" s="82">
        <f t="shared" si="2"/>
        <v>4.458436281</v>
      </c>
      <c r="BA25" s="82">
        <f t="shared" si="2"/>
        <v>2.961013367</v>
      </c>
      <c r="BB25" s="82">
        <f t="shared" si="2"/>
        <v>0.1384318044</v>
      </c>
      <c r="BC25" s="103"/>
    </row>
    <row r="26" ht="15.75" customHeight="1">
      <c r="A26" s="87" t="s">
        <v>239</v>
      </c>
      <c r="B26" s="91" t="s">
        <v>240</v>
      </c>
      <c r="C26" s="91" t="s">
        <v>241</v>
      </c>
      <c r="D26" s="89">
        <f>SUM(Model!C2695,Model!C2862,Model!C3029)*'Inflation GDP Population'!$S$11/'Inflation GDP Population'!B$11</f>
        <v>5.07554126</v>
      </c>
      <c r="E26" s="89">
        <f>SUM(Model!D2695,Model!D2862,Model!D3029)*'Inflation GDP Population'!$S$11/'Inflation GDP Population'!C$11</f>
        <v>5.391181458</v>
      </c>
      <c r="F26" s="89">
        <f>SUM(Model!E2695,Model!E2862,Model!E3029)*'Inflation GDP Population'!$S$11/'Inflation GDP Population'!D$11</f>
        <v>7.577463983</v>
      </c>
      <c r="G26" s="89">
        <f>SUM(Model!F2695,Model!F2862,Model!F3029)*'Inflation GDP Population'!$S$11/'Inflation GDP Population'!E$11</f>
        <v>9.651717775</v>
      </c>
      <c r="H26" s="89">
        <f>SUM(Model!G2695,Model!G2862,Model!G3029)*'Inflation GDP Population'!$S$11/'Inflation GDP Population'!F$11</f>
        <v>4.856601497</v>
      </c>
      <c r="I26" s="89">
        <f>SUM(Model!H2695,Model!H2862,Model!H3029)*'Inflation GDP Population'!$S$11/'Inflation GDP Population'!G$11</f>
        <v>4.823805518</v>
      </c>
      <c r="J26" s="89">
        <f>SUM(Model!I2695,Model!I2862,Model!I3029)*'Inflation GDP Population'!$S$11/'Inflation GDP Population'!H$11</f>
        <v>4.772168541</v>
      </c>
      <c r="K26" s="89">
        <f>SUM(Model!J2695,Model!J2862,Model!J3029)*'Inflation GDP Population'!$S$11/'Inflation GDP Population'!I$11</f>
        <v>4.861716402</v>
      </c>
      <c r="L26" s="89">
        <f>SUM(Model!K2695,Model!K2862,Model!K3029)*'Inflation GDP Population'!$S$11/'Inflation GDP Population'!J$11</f>
        <v>4.783050604</v>
      </c>
      <c r="M26" s="89">
        <f>SUM(Model!L2695,Model!L2862,Model!L3029)*'Inflation GDP Population'!$S$11/'Inflation GDP Population'!K$11</f>
        <v>5.213396478</v>
      </c>
      <c r="N26" s="89">
        <f>SUM(Model!M2695,Model!M2862,Model!M3029)*'Inflation GDP Population'!$S$11/'Inflation GDP Population'!L$11</f>
        <v>5.466135613</v>
      </c>
      <c r="O26" s="89">
        <f>SUM(Model!N2695,Model!N2862,Model!N3029)*'Inflation GDP Population'!$S$11/'Inflation GDP Population'!M$11</f>
        <v>5.456640146</v>
      </c>
      <c r="P26" s="89">
        <f>SUM(Model!O2695,Model!O2862,Model!O3029)*'Inflation GDP Population'!$S$11/'Inflation GDP Population'!N$11</f>
        <v>5.665524578</v>
      </c>
      <c r="Q26" s="89">
        <f>SUM(Model!P2695,Model!P2862,Model!P3029)*'Inflation GDP Population'!$S$11/'Inflation GDP Population'!O$11</f>
        <v>6.134919807</v>
      </c>
      <c r="R26" s="89">
        <f>SUM(Model!Q2695,Model!Q2862,Model!Q3029)*'Inflation GDP Population'!$S$11/'Inflation GDP Population'!P$11</f>
        <v>6.910109557</v>
      </c>
      <c r="S26" s="89">
        <f>SUM(Model!R2695,Model!R2862,Model!R3029)*'Inflation GDP Population'!$S$11/'Inflation GDP Population'!Q$11</f>
        <v>7.286609656</v>
      </c>
      <c r="T26" s="89">
        <f>SUM(Model!S2695,Model!S2862,Model!S3029)*'Inflation GDP Population'!$S$11/'Inflation GDP Population'!R$11</f>
        <v>7.486573407</v>
      </c>
      <c r="U26" s="89">
        <f>SUM(Model!T2695,Model!T2862,Model!T3029)*'Inflation GDP Population'!$S$11/'Inflation GDP Population'!S$11</f>
        <v>6.882874308</v>
      </c>
      <c r="V26" s="89">
        <f>SUM(Model!U2695,Model!U2862,Model!U3029)*'Inflation GDP Population'!$S$11/'Inflation GDP Population'!T$11</f>
        <v>6.868981643</v>
      </c>
      <c r="W26" s="104">
        <f>SUM(Model!V2695,Model!V2862,Model!V3029)*'Inflation GDP Population'!$S$18/'Inflation GDP Population'!U$18</f>
        <v>7.282633304</v>
      </c>
      <c r="X26" s="104">
        <f>SUM(Model!W2695,Model!W2862,Model!W3029)*'Inflation GDP Population'!$S$18/'Inflation GDP Population'!V$18</f>
        <v>7.435142391</v>
      </c>
      <c r="Y26" s="104">
        <f>SUM(Model!X2695,Model!X2862,Model!X3029)*'Inflation GDP Population'!$S$18/'Inflation GDP Population'!W$18</f>
        <v>7.436885354</v>
      </c>
      <c r="Z26" s="104">
        <f>SUM(Model!Y2695,Model!Y2862,Model!Y3029)*'Inflation GDP Population'!$S$18/'Inflation GDP Population'!X$18</f>
        <v>7.502447554</v>
      </c>
      <c r="AA26" s="104">
        <f>SUM(Model!Z2695,Model!Z2862,Model!Z3029)*'Inflation GDP Population'!$S$18/'Inflation GDP Population'!Y$18</f>
        <v>7.568040083</v>
      </c>
      <c r="AB26" s="104">
        <f>SUM(Model!AA2695,Model!AA2862,Model!AA3029)*'Inflation GDP Population'!$S$18/'Inflation GDP Population'!Z$18</f>
        <v>7.633662953</v>
      </c>
      <c r="AC26" s="104">
        <f>SUM(Model!AB2695,Model!AB2862,Model!AB3029)*'Inflation GDP Population'!$S$18/'Inflation GDP Population'!AA$18</f>
        <v>7.699316173</v>
      </c>
      <c r="AD26" s="104">
        <f>SUM(Model!AC2695,Model!AC2862,Model!AC3029)*'Inflation GDP Population'!$S$18/'Inflation GDP Population'!AB$18</f>
        <v>7.764999756</v>
      </c>
      <c r="AE26" s="104">
        <f>SUM(Model!AD2695,Model!AD2862,Model!AD3029)*'Inflation GDP Population'!$S$18/'Inflation GDP Population'!AC$18</f>
        <v>7.83071371</v>
      </c>
      <c r="AF26" s="104">
        <f>SUM(Model!AE2695,Model!AE2862,Model!AE3029)*'Inflation GDP Population'!$S$18/'Inflation GDP Population'!AD$18</f>
        <v>7.896458048</v>
      </c>
      <c r="AG26" s="104">
        <f>SUM(Model!AF2695,Model!AF2862,Model!AF3029)*'Inflation GDP Population'!$S$18/'Inflation GDP Population'!AE$18</f>
        <v>7.962232779</v>
      </c>
      <c r="AH26" s="104">
        <f>SUM(Model!AG2695,Model!AG2862,Model!AG3029)*'Inflation GDP Population'!$S$18/'Inflation GDP Population'!AF$18</f>
        <v>8.028037914</v>
      </c>
      <c r="AI26" s="104">
        <f>SUM(Model!AH2695,Model!AH2862,Model!AH3029)*'Inflation GDP Population'!$S$18/'Inflation GDP Population'!AG$18</f>
        <v>8.093873464</v>
      </c>
      <c r="AJ26" s="104">
        <f>SUM(Model!AI2695,Model!AI2862,Model!AI3029)*'Inflation GDP Population'!$S$18/'Inflation GDP Population'!AH$18</f>
        <v>8.15973944</v>
      </c>
      <c r="AK26" s="104">
        <f>SUM(Model!AJ2695,Model!AJ2862,Model!AJ3029)*'Inflation GDP Population'!$S$18/'Inflation GDP Population'!AI$18</f>
        <v>8.225635852</v>
      </c>
      <c r="AL26" s="104">
        <f>SUM(Model!AK2695,Model!AK2862,Model!AK3029)*'Inflation GDP Population'!$S$18/'Inflation GDP Population'!AJ$18</f>
        <v>8.29156271</v>
      </c>
      <c r="AM26" s="104">
        <f>SUM(Model!AL2695,Model!AL2862,Model!AL3029)*'Inflation GDP Population'!$S$18/'Inflation GDP Population'!AK$18</f>
        <v>8.357520026</v>
      </c>
      <c r="AN26" s="104">
        <f>SUM(Model!AM2695,Model!AM2862,Model!AM3029)*'Inflation GDP Population'!$S$18/'Inflation GDP Population'!AL$18</f>
        <v>8.42350781</v>
      </c>
      <c r="AO26" s="104">
        <f>SUM(Model!AN2695,Model!AN2862,Model!AN3029)*'Inflation GDP Population'!$S$18/'Inflation GDP Population'!AM$18</f>
        <v>8.489526073</v>
      </c>
      <c r="AP26" s="104">
        <f>SUM(Model!AO2695,Model!AO2862,Model!AO3029)*'Inflation GDP Population'!$S$18/'Inflation GDP Population'!AN$18</f>
        <v>8.555574825</v>
      </c>
      <c r="AQ26" s="104">
        <f>SUM(Model!AP2695,Model!AP2862,Model!AP3029)*'Inflation GDP Population'!$S$18/'Inflation GDP Population'!AO$18</f>
        <v>8.621654077</v>
      </c>
      <c r="AR26" s="104">
        <f>SUM(Model!AQ2695,Model!AQ2862,Model!AQ3029)*'Inflation GDP Population'!$S$18/'Inflation GDP Population'!AP$18</f>
        <v>8.68776384</v>
      </c>
      <c r="AS26" s="104">
        <f>SUM(Model!AR2695,Model!AR2862,Model!AR3029)*'Inflation GDP Population'!$S$18/'Inflation GDP Population'!AQ$18</f>
        <v>8.753904124</v>
      </c>
      <c r="AT26" s="104">
        <f>SUM(Model!AS2695,Model!AS2862,Model!AS3029)*'Inflation GDP Population'!$S$18/'Inflation GDP Population'!AR$18</f>
        <v>8.820074941</v>
      </c>
      <c r="AU26" s="104">
        <f>SUM(Model!AT2695,Model!AT2862,Model!AT3029)*'Inflation GDP Population'!$S$18/'Inflation GDP Population'!AS$18</f>
        <v>8.8862763</v>
      </c>
      <c r="AV26" s="104">
        <f>SUM(Model!AU2695,Model!AU2862,Model!AU3029)*'Inflation GDP Population'!$S$18/'Inflation GDP Population'!AT$18</f>
        <v>8.952508212</v>
      </c>
      <c r="AW26" s="104">
        <f>SUM(Model!AV2695,Model!AV2862,Model!AV3029)*'Inflation GDP Population'!$S$18/'Inflation GDP Population'!AU$18</f>
        <v>9.018770689</v>
      </c>
      <c r="AX26" s="104">
        <f>SUM(Model!AW2695,Model!AW2862,Model!AW3029)*'Inflation GDP Population'!$S$18/'Inflation GDP Population'!AV$18</f>
        <v>9.085063741</v>
      </c>
      <c r="AY26" s="104">
        <f>SUM(Model!AX2695,Model!AX2862,Model!AX3029)*'Inflation GDP Population'!$S$18/'Inflation GDP Population'!AW$18</f>
        <v>9.151387378</v>
      </c>
      <c r="AZ26" s="104">
        <f>SUM(Model!AY2695,Model!AY2862,Model!AY3029)*'Inflation GDP Population'!$S$18/'Inflation GDP Population'!AX$18</f>
        <v>9.217741611</v>
      </c>
      <c r="BA26" s="104">
        <f>SUM(Model!AZ2695,Model!AZ2862,Model!AZ3029)*'Inflation GDP Population'!$S$18/'Inflation GDP Population'!AY$18</f>
        <v>9.284126451</v>
      </c>
      <c r="BB26" s="104">
        <f>SUM(Model!BA2695,Model!BA2862,Model!BA3029)*'Inflation GDP Population'!$S$18/'Inflation GDP Population'!AZ$18</f>
        <v>9.350541909</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2.595121411</v>
      </c>
      <c r="E27" s="89">
        <f>SUM(Model!D2698,Model!D2865,0*Model!D3032)*'Inflation GDP Population'!$S$11/'Inflation GDP Population'!C$11</f>
        <v>3.27763767</v>
      </c>
      <c r="F27" s="89">
        <f>SUM(Model!E2698,Model!E2865,0*Model!E3032)*'Inflation GDP Population'!$S$11/'Inflation GDP Population'!D$11</f>
        <v>4.467639382</v>
      </c>
      <c r="G27" s="89">
        <f>SUM(Model!F2698,Model!F2865,0*Model!F3032)*'Inflation GDP Population'!$S$11/'Inflation GDP Population'!E$11</f>
        <v>5.422409796</v>
      </c>
      <c r="H27" s="89">
        <f>SUM(Model!G2698,Model!G2865,0*Model!G3032)*'Inflation GDP Population'!$S$11/'Inflation GDP Population'!F$11</f>
        <v>2.70675261</v>
      </c>
      <c r="I27" s="89">
        <f>SUM(Model!H2698,Model!H2865,0*Model!H3032)*'Inflation GDP Population'!$S$11/'Inflation GDP Population'!G$11</f>
        <v>3.267346418</v>
      </c>
      <c r="J27" s="89">
        <f>SUM(Model!I2698,Model!I2865,0*Model!I3032)*'Inflation GDP Population'!$S$11/'Inflation GDP Population'!H$11</f>
        <v>3.425855646</v>
      </c>
      <c r="K27" s="89">
        <f>SUM(Model!J2698,Model!J2865,0*Model!J3032)*'Inflation GDP Population'!$S$11/'Inflation GDP Population'!I$11</f>
        <v>3.444249098</v>
      </c>
      <c r="L27" s="89">
        <f>SUM(Model!K2698,Model!K2865,0*Model!K3032)*'Inflation GDP Population'!$S$11/'Inflation GDP Population'!J$11</f>
        <v>3.81713096</v>
      </c>
      <c r="M27" s="89">
        <f>SUM(Model!L2698,Model!L2865,0*Model!L3032)*'Inflation GDP Population'!$S$11/'Inflation GDP Population'!K$11</f>
        <v>3.790713259</v>
      </c>
      <c r="N27" s="89">
        <f>SUM(Model!M2698,Model!M2865,0*Model!M3032)*'Inflation GDP Population'!$S$11/'Inflation GDP Population'!L$11</f>
        <v>3.909567823</v>
      </c>
      <c r="O27" s="89">
        <f>SUM(Model!N2698,Model!N2865,0*Model!N3032)*'Inflation GDP Population'!$S$11/'Inflation GDP Population'!M$11</f>
        <v>4.428741663</v>
      </c>
      <c r="P27" s="89">
        <f>SUM(Model!O2698,Model!O2865,0*Model!O3032)*'Inflation GDP Population'!$S$11/'Inflation GDP Population'!N$11</f>
        <v>4.522382976</v>
      </c>
      <c r="Q27" s="89">
        <f>SUM(Model!P2698,Model!P2865,0*Model!P3032)*'Inflation GDP Population'!$S$11/'Inflation GDP Population'!O$11</f>
        <v>6.121967988</v>
      </c>
      <c r="R27" s="89">
        <f>SUM(Model!Q2698,Model!Q2865,0*Model!Q3032)*'Inflation GDP Population'!$S$11/'Inflation GDP Population'!P$11</f>
        <v>6.464770652</v>
      </c>
      <c r="S27" s="89">
        <f>SUM(Model!R2698,Model!R2865,0*Model!R3032)*'Inflation GDP Population'!$S$11/'Inflation GDP Population'!Q$11</f>
        <v>6.382895237</v>
      </c>
      <c r="T27" s="89">
        <f>SUM(Model!S2698,Model!S2865,0*Model!S3032)*'Inflation GDP Population'!$S$11/'Inflation GDP Population'!R$11</f>
        <v>6.672454686</v>
      </c>
      <c r="U27" s="89">
        <f>SUM(Model!T2698,Model!T2865,0*Model!T3032)*'Inflation GDP Population'!$S$11/'Inflation GDP Population'!S$11</f>
        <v>6.157242698</v>
      </c>
      <c r="V27" s="89">
        <f>SUM(Model!U2698,Model!U2865,0*Model!U3032)*'Inflation GDP Population'!$S$11/'Inflation GDP Population'!T$11</f>
        <v>6.157242698</v>
      </c>
      <c r="W27" s="104">
        <f>SUM(Model!V2698,Model!V2865,0*Model!V3032)*'Inflation GDP Population'!$S$18/'Inflation GDP Population'!U$18</f>
        <v>6.18822852</v>
      </c>
      <c r="X27" s="104">
        <f>SUM(Model!W2698,Model!W2865,0*Model!W3032)*'Inflation GDP Population'!$S$18/'Inflation GDP Population'!V$18</f>
        <v>6.244736459</v>
      </c>
      <c r="Y27" s="104">
        <f>SUM(Model!X2698,Model!X2865,0*Model!X3032)*'Inflation GDP Population'!$S$18/'Inflation GDP Population'!W$18</f>
        <v>6.473593731</v>
      </c>
      <c r="Z27" s="104">
        <f>SUM(Model!Y2698,Model!Y2865,0*Model!Y3032)*'Inflation GDP Population'!$S$18/'Inflation GDP Population'!X$18</f>
        <v>6.557121868</v>
      </c>
      <c r="AA27" s="104">
        <f>SUM(Model!Z2698,Model!Z2865,0*Model!Z3032)*'Inflation GDP Population'!$S$18/'Inflation GDP Population'!Y$18</f>
        <v>6.640688811</v>
      </c>
      <c r="AB27" s="104">
        <f>SUM(Model!AA2698,Model!AA2865,0*Model!AA3032)*'Inflation GDP Population'!$S$18/'Inflation GDP Population'!Z$18</f>
        <v>6.724294574</v>
      </c>
      <c r="AC27" s="104">
        <f>SUM(Model!AB2698,Model!AB2865,0*Model!AB3032)*'Inflation GDP Population'!$S$18/'Inflation GDP Population'!AA$18</f>
        <v>6.80793917</v>
      </c>
      <c r="AD27" s="104">
        <f>SUM(Model!AC2698,Model!AC2865,0*Model!AC3032)*'Inflation GDP Population'!$S$18/'Inflation GDP Population'!AB$18</f>
        <v>6.908180245</v>
      </c>
      <c r="AE27" s="104">
        <f>SUM(Model!AD2698,Model!AD2865,0*Model!AD3032)*'Inflation GDP Population'!$S$18/'Inflation GDP Population'!AC$18</f>
        <v>7.011558138</v>
      </c>
      <c r="AF27" s="104">
        <f>SUM(Model!AE2698,Model!AE2865,0*Model!AE3032)*'Inflation GDP Population'!$S$18/'Inflation GDP Population'!AD$18</f>
        <v>7.059106092</v>
      </c>
      <c r="AG27" s="104">
        <f>SUM(Model!AF2698,Model!AF2865,0*Model!AF3032)*'Inflation GDP Population'!$S$18/'Inflation GDP Population'!AE$18</f>
        <v>7.50641586</v>
      </c>
      <c r="AH27" s="104">
        <f>SUM(Model!AG2698,Model!AG2865,0*Model!AG3032)*'Inflation GDP Population'!$S$18/'Inflation GDP Population'!AF$18</f>
        <v>7.307774847</v>
      </c>
      <c r="AI27" s="104">
        <f>SUM(Model!AH2698,Model!AH2865,0*Model!AH3032)*'Inflation GDP Population'!$S$18/'Inflation GDP Population'!AG$18</f>
        <v>7.407523828</v>
      </c>
      <c r="AJ27" s="104">
        <f>SUM(Model!AI2698,Model!AI2865,0*Model!AI3032)*'Inflation GDP Population'!$S$18/'Inflation GDP Population'!AH$18</f>
        <v>7.394539813</v>
      </c>
      <c r="AK27" s="104">
        <f>SUM(Model!AJ2698,Model!AJ2865,0*Model!AJ3032)*'Inflation GDP Population'!$S$18/'Inflation GDP Population'!AI$18</f>
        <v>7.749654983</v>
      </c>
      <c r="AL27" s="104">
        <f>SUM(Model!AK2698,Model!AK2865,0*Model!AK3032)*'Inflation GDP Population'!$S$18/'Inflation GDP Population'!AJ$18</f>
        <v>7.979045829</v>
      </c>
      <c r="AM27" s="104">
        <f>SUM(Model!AL2698,Model!AL2865,0*Model!AL3032)*'Inflation GDP Population'!$S$18/'Inflation GDP Population'!AK$18</f>
        <v>8.494197715</v>
      </c>
      <c r="AN27" s="104">
        <f>SUM(Model!AM2698,Model!AM2865,0*Model!AM3032)*'Inflation GDP Population'!$S$18/'Inflation GDP Population'!AL$18</f>
        <v>9.212909764</v>
      </c>
      <c r="AO27" s="104">
        <f>SUM(Model!AN2698,Model!AN2865,0*Model!AN3032)*'Inflation GDP Population'!$S$18/'Inflation GDP Population'!AM$18</f>
        <v>8.789145653</v>
      </c>
      <c r="AP27" s="104">
        <f>SUM(Model!AO2698,Model!AO2865,0*Model!AO3032)*'Inflation GDP Population'!$S$18/'Inflation GDP Population'!AN$18</f>
        <v>8.178953123</v>
      </c>
      <c r="AQ27" s="104">
        <f>SUM(Model!AP2698,Model!AP2865,0*Model!AP3032)*'Inflation GDP Population'!$S$18/'Inflation GDP Population'!AO$18</f>
        <v>8.205927261</v>
      </c>
      <c r="AR27" s="104">
        <f>SUM(Model!AQ2698,Model!AQ2865,0*Model!AQ3032)*'Inflation GDP Population'!$S$18/'Inflation GDP Population'!AP$18</f>
        <v>8.838599809</v>
      </c>
      <c r="AS27" s="104">
        <f>SUM(Model!AR2698,Model!AR2865,0*Model!AR3032)*'Inflation GDP Population'!$S$18/'Inflation GDP Population'!AQ$18</f>
        <v>8.224209639</v>
      </c>
      <c r="AT27" s="104">
        <f>SUM(Model!AS2698,Model!AS2865,0*Model!AS3032)*'Inflation GDP Population'!$S$18/'Inflation GDP Population'!AR$18</f>
        <v>9.200578276</v>
      </c>
      <c r="AU27" s="104">
        <f>SUM(Model!AT2698,Model!AT2865,0*Model!AT3032)*'Inflation GDP Population'!$S$18/'Inflation GDP Population'!AS$18</f>
        <v>9.977143878</v>
      </c>
      <c r="AV27" s="104">
        <f>SUM(Model!AU2698,Model!AU2865,0*Model!AU3032)*'Inflation GDP Population'!$S$18/'Inflation GDP Population'!AT$18</f>
        <v>9.624799494</v>
      </c>
      <c r="AW27" s="104">
        <f>SUM(Model!AV2698,Model!AV2865,0*Model!AV3032)*'Inflation GDP Population'!$S$18/'Inflation GDP Population'!AU$18</f>
        <v>9.511191928</v>
      </c>
      <c r="AX27" s="104">
        <f>SUM(Model!AW2698,Model!AW2865,0*Model!AW3032)*'Inflation GDP Population'!$S$18/'Inflation GDP Population'!AV$18</f>
        <v>9.489874209</v>
      </c>
      <c r="AY27" s="104">
        <f>SUM(Model!AX2698,Model!AX2865,0*Model!AX3032)*'Inflation GDP Population'!$S$18/'Inflation GDP Population'!AW$18</f>
        <v>8.657972666</v>
      </c>
      <c r="AZ27" s="104">
        <f>SUM(Model!AY2698,Model!AY2865,0*Model!AY3032)*'Inflation GDP Population'!$S$18/'Inflation GDP Population'!AX$18</f>
        <v>8.74251419</v>
      </c>
      <c r="BA27" s="104">
        <f>SUM(Model!AZ2698,Model!AZ2865,0*Model!AZ3032)*'Inflation GDP Population'!$S$18/'Inflation GDP Population'!AY$18</f>
        <v>8.890923055</v>
      </c>
      <c r="BB27" s="104">
        <f>SUM(Model!BA2698,Model!BA2865,0*Model!BA3032)*'Inflation GDP Population'!$S$18/'Inflation GDP Population'!AZ$18</f>
        <v>8.837561487</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0.396845</v>
      </c>
      <c r="E34" s="101">
        <f>Model!D657</f>
        <v>0.389309</v>
      </c>
      <c r="F34" s="101">
        <f>Model!E657</f>
        <v>0.450694</v>
      </c>
      <c r="G34" s="101">
        <f>Model!F657</f>
        <v>0.437587</v>
      </c>
      <c r="H34" s="101">
        <f>Model!G657</f>
        <v>0.396283</v>
      </c>
      <c r="I34" s="101">
        <f>Model!H657</f>
        <v>0.354745</v>
      </c>
      <c r="J34" s="101">
        <f>Model!I657</f>
        <v>0.32182</v>
      </c>
      <c r="K34" s="101">
        <f>Model!J657</f>
        <v>0.370538</v>
      </c>
      <c r="L34" s="101">
        <f>Model!K657</f>
        <v>0.369448</v>
      </c>
      <c r="M34" s="101">
        <f>Model!L657</f>
        <v>0.368358</v>
      </c>
      <c r="N34" s="101">
        <f>Model!M657</f>
        <v>0.428932</v>
      </c>
      <c r="O34" s="101">
        <f>Model!N657</f>
        <v>0.395201</v>
      </c>
      <c r="P34" s="101">
        <f>Model!O657</f>
        <v>0.340704</v>
      </c>
      <c r="Q34" s="101">
        <f>Model!P657</f>
        <v>0.39034</v>
      </c>
      <c r="R34" s="101">
        <f>Model!Q657</f>
        <v>0.433655</v>
      </c>
      <c r="S34" s="101">
        <f>Model!R657</f>
        <v>0.400944</v>
      </c>
      <c r="T34" s="101">
        <f>Model!S657</f>
        <v>0.349841</v>
      </c>
      <c r="U34" s="101">
        <f>Model!T657</f>
        <v>0.3500961353</v>
      </c>
      <c r="V34" s="101">
        <f>Model!U657</f>
        <v>0.3515895075</v>
      </c>
      <c r="W34" s="101">
        <f>Model!V657</f>
        <v>0.3530828798</v>
      </c>
      <c r="X34" s="101">
        <f>Model!W657</f>
        <v>0.3545762521</v>
      </c>
      <c r="Y34" s="101">
        <f>Model!X657</f>
        <v>0.3560696243</v>
      </c>
      <c r="Z34" s="101">
        <f>Model!Y657</f>
        <v>0.3575629966</v>
      </c>
      <c r="AA34" s="101">
        <f>Model!Z657</f>
        <v>0.3590563689</v>
      </c>
      <c r="AB34" s="101">
        <f>Model!AA657</f>
        <v>0.3605497411</v>
      </c>
      <c r="AC34" s="101">
        <f>Model!AB657</f>
        <v>0.3620431134</v>
      </c>
      <c r="AD34" s="101">
        <f>Model!AC657</f>
        <v>0.3635364857</v>
      </c>
      <c r="AE34" s="101">
        <f>Model!AD657</f>
        <v>0.3650298579</v>
      </c>
      <c r="AF34" s="101">
        <f>Model!AE657</f>
        <v>0.3665232302</v>
      </c>
      <c r="AG34" s="101">
        <f>Model!AF657</f>
        <v>0.3680166025</v>
      </c>
      <c r="AH34" s="101">
        <f>Model!AG657</f>
        <v>0.3695099747</v>
      </c>
      <c r="AI34" s="101">
        <f>Model!AH657</f>
        <v>0.371003347</v>
      </c>
      <c r="AJ34" s="101">
        <f>Model!AI657</f>
        <v>0.3724967193</v>
      </c>
      <c r="AK34" s="101">
        <f>Model!AJ657</f>
        <v>0.3739900915</v>
      </c>
      <c r="AL34" s="101">
        <f>Model!AK657</f>
        <v>0.3754834638</v>
      </c>
      <c r="AM34" s="101">
        <f>Model!AL657</f>
        <v>0.376976836</v>
      </c>
      <c r="AN34" s="101">
        <f>Model!AM657</f>
        <v>0.3784702083</v>
      </c>
      <c r="AO34" s="101">
        <f>Model!AN657</f>
        <v>0.3799635806</v>
      </c>
      <c r="AP34" s="101">
        <f>Model!AO657</f>
        <v>0.3814569528</v>
      </c>
      <c r="AQ34" s="101">
        <f>Model!AP657</f>
        <v>0.3829503251</v>
      </c>
      <c r="AR34" s="101">
        <f>Model!AQ657</f>
        <v>0.3844436974</v>
      </c>
      <c r="AS34" s="101">
        <f>Model!AR657</f>
        <v>0.3859370696</v>
      </c>
      <c r="AT34" s="101">
        <f>Model!AS657</f>
        <v>0.3874304419</v>
      </c>
      <c r="AU34" s="101">
        <f>Model!AT657</f>
        <v>0.3889238142</v>
      </c>
      <c r="AV34" s="101">
        <f>Model!AU657</f>
        <v>0.3904171864</v>
      </c>
      <c r="AW34" s="101">
        <f>Model!AV657</f>
        <v>0.3919105587</v>
      </c>
      <c r="AX34" s="101">
        <f>Model!AW657</f>
        <v>0.393403931</v>
      </c>
      <c r="AY34" s="101">
        <f>Model!AX657</f>
        <v>0.3948973032</v>
      </c>
      <c r="AZ34" s="101">
        <f>Model!AY657</f>
        <v>0.3963906755</v>
      </c>
      <c r="BA34" s="101">
        <f>Model!AZ657</f>
        <v>0.3978840478</v>
      </c>
      <c r="BB34" s="101">
        <f>Model!BA657</f>
        <v>0.39937742</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1.997510219</v>
      </c>
      <c r="E35" s="101">
        <f>Model!D434</f>
        <v>1.952513628</v>
      </c>
      <c r="F35" s="101">
        <f>Model!E434</f>
        <v>1.924915434</v>
      </c>
      <c r="G35" s="101">
        <f>Model!F434</f>
        <v>1.711455029</v>
      </c>
      <c r="H35" s="101">
        <f>Model!G434</f>
        <v>1.735721202</v>
      </c>
      <c r="I35" s="101">
        <f>Model!H434</f>
        <v>1.836555739</v>
      </c>
      <c r="J35" s="101">
        <f>Model!I434</f>
        <v>1.804089215</v>
      </c>
      <c r="K35" s="101">
        <f>Model!J434</f>
        <v>1.774609789</v>
      </c>
      <c r="L35" s="101">
        <f>Model!K434</f>
        <v>1.704312917</v>
      </c>
      <c r="M35" s="101">
        <f>Model!L434</f>
        <v>1.638735677</v>
      </c>
      <c r="N35" s="101">
        <f>Model!M434</f>
        <v>1.546010455</v>
      </c>
      <c r="O35" s="101">
        <f>Model!N434</f>
        <v>1.68711743</v>
      </c>
      <c r="P35" s="101">
        <f>Model!O434</f>
        <v>1.732327025</v>
      </c>
      <c r="Q35" s="101">
        <f>Model!P434</f>
        <v>1.663791399</v>
      </c>
      <c r="R35" s="101">
        <f>Model!Q434</f>
        <v>1.643910875</v>
      </c>
      <c r="S35" s="101">
        <f>Model!R434</f>
        <v>1.906534725</v>
      </c>
      <c r="T35" s="101">
        <f>Model!S434</f>
        <v>1.809663085</v>
      </c>
      <c r="U35" s="101">
        <f>Model!T434</f>
        <v>1.637016272</v>
      </c>
      <c r="V35" s="101">
        <f>Model!U434</f>
        <v>1.881160412</v>
      </c>
      <c r="W35" s="101">
        <f>Model!V434</f>
        <v>1.843537444</v>
      </c>
      <c r="X35" s="101">
        <f>Model!W434</f>
        <v>1.805914475</v>
      </c>
      <c r="Y35" s="101">
        <f>Model!X434</f>
        <v>1.786613269</v>
      </c>
      <c r="Z35" s="101">
        <f>Model!Y434</f>
        <v>1.766597439</v>
      </c>
      <c r="AA35" s="101">
        <f>Model!Z434</f>
        <v>1.745866986</v>
      </c>
      <c r="AB35" s="101">
        <f>Model!AA434</f>
        <v>1.72442191</v>
      </c>
      <c r="AC35" s="101">
        <f>Model!AB434</f>
        <v>1.70226221</v>
      </c>
      <c r="AD35" s="101">
        <f>Model!AC434</f>
        <v>1.679387888</v>
      </c>
      <c r="AE35" s="101">
        <f>Model!AD434</f>
        <v>1.655798943</v>
      </c>
      <c r="AF35" s="101">
        <f>Model!AE434</f>
        <v>1.671976835</v>
      </c>
      <c r="AG35" s="101">
        <f>Model!AF434</f>
        <v>1.688154728</v>
      </c>
      <c r="AH35" s="101">
        <f>Model!AG434</f>
        <v>1.70433262</v>
      </c>
      <c r="AI35" s="101">
        <f>Model!AH434</f>
        <v>1.720510513</v>
      </c>
      <c r="AJ35" s="101">
        <f>Model!AI434</f>
        <v>1.736688405</v>
      </c>
      <c r="AK35" s="101">
        <f>Model!AJ434</f>
        <v>1.752866298</v>
      </c>
      <c r="AL35" s="101">
        <f>Model!AK434</f>
        <v>1.76904419</v>
      </c>
      <c r="AM35" s="101">
        <f>Model!AL434</f>
        <v>1.785222082</v>
      </c>
      <c r="AN35" s="101">
        <f>Model!AM434</f>
        <v>1.801399975</v>
      </c>
      <c r="AO35" s="101">
        <f>Model!AN434</f>
        <v>1.817577867</v>
      </c>
      <c r="AP35" s="101">
        <f>Model!AO434</f>
        <v>1.83375576</v>
      </c>
      <c r="AQ35" s="101">
        <f>Model!AP434</f>
        <v>1.849933652</v>
      </c>
      <c r="AR35" s="101">
        <f>Model!AQ434</f>
        <v>1.866111545</v>
      </c>
      <c r="AS35" s="101">
        <f>Model!AR434</f>
        <v>1.882289437</v>
      </c>
      <c r="AT35" s="101">
        <f>Model!AS434</f>
        <v>1.89846733</v>
      </c>
      <c r="AU35" s="101">
        <f>Model!AT434</f>
        <v>1.914645222</v>
      </c>
      <c r="AV35" s="101">
        <f>Model!AU434</f>
        <v>1.930823115</v>
      </c>
      <c r="AW35" s="101">
        <f>Model!AV434</f>
        <v>1.947001007</v>
      </c>
      <c r="AX35" s="101">
        <f>Model!AW434</f>
        <v>1.9631789</v>
      </c>
      <c r="AY35" s="101">
        <f>Model!AX434</f>
        <v>1.979356792</v>
      </c>
      <c r="AZ35" s="101">
        <f>Model!AY434</f>
        <v>1.995534685</v>
      </c>
      <c r="BA35" s="101">
        <f>Model!AZ434</f>
        <v>2.011712577</v>
      </c>
      <c r="BB35" s="101">
        <f>Model!BA434</f>
        <v>2.027890469</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2.477371</v>
      </c>
      <c r="E36" s="101">
        <f>'Assumptions (NG non-electricity'!C7</f>
        <v>2.370531</v>
      </c>
      <c r="F36" s="101">
        <f>'Assumptions (NG non-electricity'!D7</f>
        <v>2.320655</v>
      </c>
      <c r="G36" s="101">
        <f>'Assumptions (NG non-electricity'!E7</f>
        <v>2.19562</v>
      </c>
      <c r="H36" s="101">
        <f>'Assumptions (NG non-electricity'!F7</f>
        <v>2.157514</v>
      </c>
      <c r="I36" s="101">
        <f>'Assumptions (NG non-electricity'!G7</f>
        <v>1.673595</v>
      </c>
      <c r="J36" s="101">
        <f>'Assumptions (NG non-electricity'!H7</f>
        <v>1.63232</v>
      </c>
      <c r="K36" s="101">
        <f>'Assumptions (NG non-electricity'!I7</f>
        <v>1.654258</v>
      </c>
      <c r="L36" s="101">
        <f>'Assumptions (NG non-electricity'!J7</f>
        <v>1.69693</v>
      </c>
      <c r="M36" s="101">
        <f>'Assumptions (NG non-electricity'!K7</f>
        <v>1.574577</v>
      </c>
      <c r="N36" s="101">
        <f>'Assumptions (NG non-electricity'!L7</f>
        <v>1.800506</v>
      </c>
      <c r="O36" s="101">
        <f>'Assumptions (NG non-electricity'!M7</f>
        <v>1.831177</v>
      </c>
      <c r="P36" s="101">
        <f>'Assumptions (NG non-electricity'!N7</f>
        <v>1.928322</v>
      </c>
      <c r="Q36" s="101">
        <f>'Assumptions (NG non-electricity'!O7</f>
        <v>1.981146</v>
      </c>
      <c r="R36" s="101">
        <f>'Assumptions (NG non-electricity'!P7</f>
        <v>2.055927</v>
      </c>
      <c r="S36" s="101">
        <f>'Assumptions (NG non-electricity'!Q7</f>
        <v>2.094776</v>
      </c>
      <c r="T36" s="101">
        <f>'Assumptions (NG non-electricity'!R7</f>
        <v>2.129149</v>
      </c>
      <c r="U36" s="101">
        <f>'Assumptions (NG non-electricity'!S7</f>
        <v>2.153184</v>
      </c>
      <c r="V36" s="101">
        <f>'Assumptions (NG non-electricity'!T7</f>
        <v>2.177450356</v>
      </c>
      <c r="W36" s="101">
        <f>'Assumptions (NG non-electricity'!U7</f>
        <v>2.201716711</v>
      </c>
      <c r="X36" s="101">
        <f>'Assumptions (NG non-electricity'!V7</f>
        <v>2.225983067</v>
      </c>
      <c r="Y36" s="101">
        <f>'Assumptions (NG non-electricity'!W7</f>
        <v>2.250249422</v>
      </c>
      <c r="Z36" s="101">
        <f>'Assumptions (NG non-electricity'!X7</f>
        <v>2.274515778</v>
      </c>
      <c r="AA36" s="101">
        <f>'Assumptions (NG non-electricity'!Y7</f>
        <v>2.298782133</v>
      </c>
      <c r="AB36" s="101">
        <f>'Assumptions (NG non-electricity'!Z7</f>
        <v>2.323048489</v>
      </c>
      <c r="AC36" s="101">
        <f>'Assumptions (NG non-electricity'!AA7</f>
        <v>2.347314844</v>
      </c>
      <c r="AD36" s="101">
        <f>'Assumptions (NG non-electricity'!AB7</f>
        <v>2.3715812</v>
      </c>
      <c r="AE36" s="101">
        <f>'Assumptions (NG non-electricity'!AC7</f>
        <v>2.395847555</v>
      </c>
      <c r="AF36" s="101">
        <f>'Assumptions (NG non-electricity'!AD7</f>
        <v>2.420113911</v>
      </c>
      <c r="AG36" s="101">
        <f>'Assumptions (NG non-electricity'!AE7</f>
        <v>2.444380266</v>
      </c>
      <c r="AH36" s="101">
        <f>'Assumptions (NG non-electricity'!AF7</f>
        <v>2.468646622</v>
      </c>
      <c r="AI36" s="101">
        <f>'Assumptions (NG non-electricity'!AG7</f>
        <v>2.492912977</v>
      </c>
      <c r="AJ36" s="101">
        <f>'Assumptions (NG non-electricity'!AH7</f>
        <v>2.517179333</v>
      </c>
      <c r="AK36" s="101">
        <f>'Assumptions (NG non-electricity'!AI7</f>
        <v>2.541445688</v>
      </c>
      <c r="AL36" s="101">
        <f>'Assumptions (NG non-electricity'!AJ7</f>
        <v>2.565712044</v>
      </c>
      <c r="AM36" s="101">
        <f>'Assumptions (NG non-electricity'!AK7</f>
        <v>2.589978399</v>
      </c>
      <c r="AN36" s="101">
        <f>'Assumptions (NG non-electricity'!AL7</f>
        <v>2.614244755</v>
      </c>
      <c r="AO36" s="101">
        <f>'Assumptions (NG non-electricity'!AM7</f>
        <v>2.63851111</v>
      </c>
      <c r="AP36" s="101">
        <f>'Assumptions (NG non-electricity'!AN7</f>
        <v>2.662777466</v>
      </c>
      <c r="AQ36" s="101">
        <f>'Assumptions (NG non-electricity'!AO7</f>
        <v>2.687043821</v>
      </c>
      <c r="AR36" s="101">
        <f>'Assumptions (NG non-electricity'!AP7</f>
        <v>2.711310177</v>
      </c>
      <c r="AS36" s="101">
        <f>'Assumptions (NG non-electricity'!AQ7</f>
        <v>2.735576532</v>
      </c>
      <c r="AT36" s="101">
        <f>'Assumptions (NG non-electricity'!AR7</f>
        <v>2.759842888</v>
      </c>
      <c r="AU36" s="101">
        <f>'Assumptions (NG non-electricity'!AS7</f>
        <v>2.784109243</v>
      </c>
      <c r="AV36" s="101">
        <f>'Assumptions (NG non-electricity'!AT7</f>
        <v>2.808375599</v>
      </c>
      <c r="AW36" s="101">
        <f>'Assumptions (NG non-electricity'!AU7</f>
        <v>2.832641954</v>
      </c>
      <c r="AX36" s="101">
        <f>'Assumptions (NG non-electricity'!AV7</f>
        <v>2.85690831</v>
      </c>
      <c r="AY36" s="101">
        <f>'Assumptions (NG non-electricity'!AW7</f>
        <v>2.881174665</v>
      </c>
      <c r="AZ36" s="101">
        <f>'Assumptions (NG non-electricity'!AX7</f>
        <v>2.905441021</v>
      </c>
      <c r="BA36" s="101">
        <f>'Assumptions (NG non-electricity'!AY7</f>
        <v>2.929707376</v>
      </c>
      <c r="BB36" s="101">
        <f>'Assumptions (NG non-electricity'!AZ7</f>
        <v>2.953973732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0.065177</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-13.82540578</v>
      </c>
      <c r="E38" s="116">
        <f t="shared" si="3"/>
        <v>-12.72515037</v>
      </c>
      <c r="F38" s="116">
        <f t="shared" si="3"/>
        <v>-12.02292357</v>
      </c>
      <c r="G38" s="116">
        <f t="shared" si="3"/>
        <v>-12.58366597</v>
      </c>
      <c r="H38" s="116">
        <f t="shared" si="3"/>
        <v>-12.1984258</v>
      </c>
      <c r="I38" s="116">
        <f t="shared" si="3"/>
        <v>-12.03083426</v>
      </c>
      <c r="J38" s="116">
        <f t="shared" si="3"/>
        <v>-12.59909978</v>
      </c>
      <c r="K38" s="116">
        <f t="shared" si="3"/>
        <v>-13.21171621</v>
      </c>
      <c r="L38" s="116">
        <f t="shared" si="3"/>
        <v>-14.14614708</v>
      </c>
      <c r="M38" s="116">
        <f t="shared" si="3"/>
        <v>-14.72261832</v>
      </c>
      <c r="N38" s="116">
        <f t="shared" si="3"/>
        <v>-15.22691654</v>
      </c>
      <c r="O38" s="116">
        <f t="shared" si="3"/>
        <v>-16.64334057</v>
      </c>
      <c r="P38" s="116">
        <f t="shared" si="3"/>
        <v>-17.57505998</v>
      </c>
      <c r="Q38" s="116">
        <f t="shared" si="3"/>
        <v>-17.5365966</v>
      </c>
      <c r="R38" s="116">
        <f t="shared" si="3"/>
        <v>-19.21694313</v>
      </c>
      <c r="S38" s="116">
        <f t="shared" si="3"/>
        <v>-20.08247527</v>
      </c>
      <c r="T38" s="116">
        <f t="shared" si="3"/>
        <v>-19.75616791</v>
      </c>
      <c r="U38" s="116">
        <f t="shared" si="3"/>
        <v>-20.53985659</v>
      </c>
      <c r="V38" s="116">
        <f t="shared" si="3"/>
        <v>-23.11450057</v>
      </c>
      <c r="W38" s="116">
        <f t="shared" si="3"/>
        <v>-25.04081397</v>
      </c>
      <c r="X38" s="116">
        <f t="shared" si="3"/>
        <v>-26.19805121</v>
      </c>
      <c r="Y38" s="116">
        <f t="shared" si="3"/>
        <v>-26.65421369</v>
      </c>
      <c r="Z38" s="116">
        <f t="shared" si="3"/>
        <v>-27.13203879</v>
      </c>
      <c r="AA38" s="116">
        <f t="shared" si="3"/>
        <v>-27.71402351</v>
      </c>
      <c r="AB38" s="116">
        <f t="shared" si="3"/>
        <v>-28.23955186</v>
      </c>
      <c r="AC38" s="116">
        <f t="shared" si="3"/>
        <v>-28.88380683</v>
      </c>
      <c r="AD38" s="116">
        <f t="shared" si="3"/>
        <v>-29.51850843</v>
      </c>
      <c r="AE38" s="116">
        <f t="shared" si="3"/>
        <v>-29.91922164</v>
      </c>
      <c r="AF38" s="116">
        <f t="shared" si="3"/>
        <v>-30.25881202</v>
      </c>
      <c r="AG38" s="116">
        <f t="shared" si="3"/>
        <v>-30.3231864</v>
      </c>
      <c r="AH38" s="116">
        <f t="shared" si="3"/>
        <v>-30.33455578</v>
      </c>
      <c r="AI38" s="116">
        <f t="shared" si="3"/>
        <v>-30.51985616</v>
      </c>
      <c r="AJ38" s="116">
        <f t="shared" si="3"/>
        <v>-30.76632054</v>
      </c>
      <c r="AK38" s="116">
        <f t="shared" si="3"/>
        <v>-30.78716792</v>
      </c>
      <c r="AL38" s="116">
        <f t="shared" si="3"/>
        <v>-30.9473963</v>
      </c>
      <c r="AM38" s="116">
        <f t="shared" si="3"/>
        <v>-31.05744868</v>
      </c>
      <c r="AN38" s="116">
        <f t="shared" si="3"/>
        <v>-31.21575106</v>
      </c>
      <c r="AO38" s="116">
        <f t="shared" si="3"/>
        <v>-31.37882644</v>
      </c>
      <c r="AP38" s="116">
        <f t="shared" si="3"/>
        <v>-31.51382082</v>
      </c>
      <c r="AQ38" s="116">
        <f t="shared" si="3"/>
        <v>-31.6000222</v>
      </c>
      <c r="AR38" s="116">
        <f t="shared" si="3"/>
        <v>-31.79230258</v>
      </c>
      <c r="AS38" s="116">
        <f t="shared" si="3"/>
        <v>-31.95102696</v>
      </c>
      <c r="AT38" s="116">
        <f t="shared" si="3"/>
        <v>-32.15225034</v>
      </c>
      <c r="AU38" s="116">
        <f t="shared" si="3"/>
        <v>-32.27173272</v>
      </c>
      <c r="AV38" s="116">
        <f t="shared" si="3"/>
        <v>-32.5949521</v>
      </c>
      <c r="AW38" s="116">
        <f t="shared" si="3"/>
        <v>-32.85504148</v>
      </c>
      <c r="AX38" s="116">
        <f t="shared" si="3"/>
        <v>-33.03387686</v>
      </c>
      <c r="AY38" s="116">
        <f t="shared" si="3"/>
        <v>-33.19924124</v>
      </c>
      <c r="AZ38" s="116">
        <f t="shared" si="3"/>
        <v>-33.48467362</v>
      </c>
      <c r="BA38" s="116">
        <f t="shared" si="3"/>
        <v>-33.611649</v>
      </c>
      <c r="BB38" s="116">
        <f t="shared" si="3"/>
        <v>-33.84871238</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27.1564546</v>
      </c>
      <c r="E42" s="121">
        <f t="shared" si="4"/>
        <v>27.63461483</v>
      </c>
      <c r="F42" s="121">
        <f t="shared" si="4"/>
        <v>26.88447559</v>
      </c>
      <c r="G42" s="121">
        <f t="shared" si="4"/>
        <v>32.59313028</v>
      </c>
      <c r="H42" s="121">
        <f t="shared" si="4"/>
        <v>29.09714985</v>
      </c>
      <c r="I42" s="121">
        <f t="shared" si="4"/>
        <v>35.11784021</v>
      </c>
      <c r="J42" s="121">
        <f t="shared" si="4"/>
        <v>29.68549306</v>
      </c>
      <c r="K42" s="121">
        <f t="shared" si="4"/>
        <v>29.26696852</v>
      </c>
      <c r="L42" s="121">
        <f t="shared" si="4"/>
        <v>32.08699513</v>
      </c>
      <c r="M42" s="121">
        <f t="shared" si="4"/>
        <v>22.96543309</v>
      </c>
      <c r="N42" s="121">
        <f t="shared" si="4"/>
        <v>23.25145088</v>
      </c>
      <c r="O42" s="121">
        <f t="shared" si="4"/>
        <v>23.7193185</v>
      </c>
      <c r="P42" s="121">
        <f t="shared" si="4"/>
        <v>20.96080961</v>
      </c>
      <c r="Q42" s="121">
        <f t="shared" si="4"/>
        <v>22.81263128</v>
      </c>
      <c r="R42" s="121">
        <f t="shared" si="4"/>
        <v>24.0271473</v>
      </c>
      <c r="S42" s="121">
        <f t="shared" si="4"/>
        <v>21.27888088</v>
      </c>
      <c r="T42" s="121">
        <f t="shared" si="4"/>
        <v>20.56868397</v>
      </c>
      <c r="U42" s="121">
        <f t="shared" si="4"/>
        <v>20.08983234</v>
      </c>
      <c r="V42" s="121">
        <f t="shared" si="4"/>
        <v>20.72800993</v>
      </c>
      <c r="W42" s="121">
        <f t="shared" si="4"/>
        <v>20.1630205</v>
      </c>
      <c r="X42" s="121">
        <f t="shared" si="4"/>
        <v>20.58333196</v>
      </c>
      <c r="Y42" s="121">
        <f t="shared" si="4"/>
        <v>20.32332537</v>
      </c>
      <c r="Z42" s="121">
        <f t="shared" si="4"/>
        <v>20.17103794</v>
      </c>
      <c r="AA42" s="121">
        <f t="shared" si="4"/>
        <v>20.31576494</v>
      </c>
      <c r="AB42" s="121">
        <f t="shared" si="4"/>
        <v>20.56991178</v>
      </c>
      <c r="AC42" s="121">
        <f t="shared" si="4"/>
        <v>20.79450987</v>
      </c>
      <c r="AD42" s="121">
        <f t="shared" si="4"/>
        <v>20.73768354</v>
      </c>
      <c r="AE42" s="121">
        <f t="shared" si="4"/>
        <v>20.61709799</v>
      </c>
      <c r="AF42" s="121">
        <f t="shared" si="4"/>
        <v>20.72039741</v>
      </c>
      <c r="AG42" s="121">
        <f t="shared" si="4"/>
        <v>20.68920217</v>
      </c>
      <c r="AH42" s="121">
        <f t="shared" si="4"/>
        <v>20.72274218</v>
      </c>
      <c r="AI42" s="121">
        <f t="shared" si="4"/>
        <v>20.77282092</v>
      </c>
      <c r="AJ42" s="121">
        <f t="shared" si="4"/>
        <v>20.90227114</v>
      </c>
      <c r="AK42" s="121">
        <f t="shared" si="4"/>
        <v>21.02418008</v>
      </c>
      <c r="AL42" s="121">
        <f t="shared" si="4"/>
        <v>20.96908683</v>
      </c>
      <c r="AM42" s="121">
        <f t="shared" si="4"/>
        <v>21.07203537</v>
      </c>
      <c r="AN42" s="121">
        <f t="shared" si="4"/>
        <v>21.10759068</v>
      </c>
      <c r="AO42" s="121">
        <f t="shared" si="4"/>
        <v>21.10280752</v>
      </c>
      <c r="AP42" s="121">
        <f t="shared" si="4"/>
        <v>21.15776955</v>
      </c>
      <c r="AQ42" s="121">
        <f t="shared" si="4"/>
        <v>21.16117491</v>
      </c>
      <c r="AR42" s="121">
        <f t="shared" si="4"/>
        <v>21.17996711</v>
      </c>
      <c r="AS42" s="121">
        <f t="shared" si="4"/>
        <v>21.16142293</v>
      </c>
      <c r="AT42" s="121">
        <f t="shared" si="4"/>
        <v>21.18838953</v>
      </c>
      <c r="AU42" s="121">
        <f t="shared" si="4"/>
        <v>21.26120038</v>
      </c>
      <c r="AV42" s="121">
        <f t="shared" si="4"/>
        <v>21.3623785</v>
      </c>
      <c r="AW42" s="121">
        <f t="shared" si="4"/>
        <v>21.44533984</v>
      </c>
      <c r="AX42" s="121">
        <f t="shared" si="4"/>
        <v>21.48101625</v>
      </c>
      <c r="AY42" s="121">
        <f t="shared" si="4"/>
        <v>21.56440538</v>
      </c>
      <c r="AZ42" s="121">
        <f t="shared" si="4"/>
        <v>21.72674085</v>
      </c>
      <c r="BA42" s="121">
        <f t="shared" si="4"/>
        <v>21.80417569</v>
      </c>
      <c r="BB42" s="121">
        <f t="shared" si="4"/>
        <v>21.89813355</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12.36871386</v>
      </c>
      <c r="E43" s="121">
        <f t="shared" si="5"/>
        <v>10.44031528</v>
      </c>
      <c r="F43" s="121">
        <f t="shared" si="5"/>
        <v>8.583135903</v>
      </c>
      <c r="G43" s="121">
        <f t="shared" si="5"/>
        <v>7.549638742</v>
      </c>
      <c r="H43" s="121">
        <f t="shared" si="5"/>
        <v>6.309584451</v>
      </c>
      <c r="I43" s="121">
        <f t="shared" si="5"/>
        <v>8.66994902</v>
      </c>
      <c r="J43" s="121">
        <f t="shared" si="5"/>
        <v>11.18241851</v>
      </c>
      <c r="K43" s="121">
        <f t="shared" si="5"/>
        <v>12.95786682</v>
      </c>
      <c r="L43" s="121">
        <f t="shared" si="5"/>
        <v>11.1154502</v>
      </c>
      <c r="M43" s="121">
        <f t="shared" si="5"/>
        <v>9.306009911</v>
      </c>
      <c r="N43" s="121">
        <f t="shared" si="5"/>
        <v>8.970883483</v>
      </c>
      <c r="O43" s="121">
        <f t="shared" si="5"/>
        <v>9.039430943</v>
      </c>
      <c r="P43" s="121">
        <f t="shared" si="5"/>
        <v>9.617050195</v>
      </c>
      <c r="Q43" s="121">
        <f t="shared" si="5"/>
        <v>13.78010497</v>
      </c>
      <c r="R43" s="121">
        <f t="shared" si="5"/>
        <v>14.29799003</v>
      </c>
      <c r="S43" s="121">
        <f t="shared" si="5"/>
        <v>12.76123736</v>
      </c>
      <c r="T43" s="121">
        <f t="shared" si="5"/>
        <v>13.74410524</v>
      </c>
      <c r="U43" s="121">
        <f t="shared" si="5"/>
        <v>10.31493527</v>
      </c>
      <c r="V43" s="121">
        <f t="shared" si="5"/>
        <v>10.38874345</v>
      </c>
      <c r="W43" s="121">
        <f t="shared" si="5"/>
        <v>11.11537362</v>
      </c>
      <c r="X43" s="121">
        <f t="shared" si="5"/>
        <v>13.87442526</v>
      </c>
      <c r="Y43" s="121">
        <f t="shared" si="5"/>
        <v>10.45103629</v>
      </c>
      <c r="Z43" s="121">
        <f t="shared" si="5"/>
        <v>10.30439171</v>
      </c>
      <c r="AA43" s="121">
        <f t="shared" si="5"/>
        <v>9.975006322</v>
      </c>
      <c r="AB43" s="121">
        <f t="shared" si="5"/>
        <v>10.90066681</v>
      </c>
      <c r="AC43" s="121">
        <f t="shared" si="5"/>
        <v>11.72042432</v>
      </c>
      <c r="AD43" s="121">
        <f t="shared" si="5"/>
        <v>13.21068717</v>
      </c>
      <c r="AE43" s="121">
        <f t="shared" si="5"/>
        <v>13.8617049</v>
      </c>
      <c r="AF43" s="121">
        <f t="shared" si="5"/>
        <v>14.98655745</v>
      </c>
      <c r="AG43" s="121">
        <f t="shared" si="5"/>
        <v>14.94803964</v>
      </c>
      <c r="AH43" s="121">
        <f t="shared" si="5"/>
        <v>13.06372905</v>
      </c>
      <c r="AI43" s="121">
        <f t="shared" si="5"/>
        <v>13.75133125</v>
      </c>
      <c r="AJ43" s="121">
        <f t="shared" si="5"/>
        <v>14.01298652</v>
      </c>
      <c r="AK43" s="121">
        <f t="shared" si="5"/>
        <v>17.52413118</v>
      </c>
      <c r="AL43" s="121">
        <f t="shared" si="5"/>
        <v>19.52216927</v>
      </c>
      <c r="AM43" s="121">
        <f t="shared" si="5"/>
        <v>22.84143028</v>
      </c>
      <c r="AN43" s="121">
        <f t="shared" si="5"/>
        <v>21.92104667</v>
      </c>
      <c r="AO43" s="121">
        <f t="shared" si="5"/>
        <v>18.46522424</v>
      </c>
      <c r="AP43" s="121">
        <f t="shared" si="5"/>
        <v>14.41314057</v>
      </c>
      <c r="AQ43" s="121">
        <f t="shared" si="5"/>
        <v>12.12094453</v>
      </c>
      <c r="AR43" s="121">
        <f t="shared" si="5"/>
        <v>12.48566298</v>
      </c>
      <c r="AS43" s="121">
        <f t="shared" si="5"/>
        <v>13.82053347</v>
      </c>
      <c r="AT43" s="121">
        <f t="shared" si="5"/>
        <v>15.54562844</v>
      </c>
      <c r="AU43" s="121">
        <f t="shared" si="5"/>
        <v>15.71441365</v>
      </c>
      <c r="AV43" s="121">
        <f t="shared" si="5"/>
        <v>16.13407524</v>
      </c>
      <c r="AW43" s="121">
        <f t="shared" si="5"/>
        <v>14.34770397</v>
      </c>
      <c r="AX43" s="121">
        <f t="shared" si="5"/>
        <v>13.62027205</v>
      </c>
      <c r="AY43" s="121">
        <f t="shared" si="5"/>
        <v>13.29503285</v>
      </c>
      <c r="AZ43" s="121">
        <f t="shared" si="5"/>
        <v>13.20095047</v>
      </c>
      <c r="BA43" s="121">
        <f t="shared" si="5"/>
        <v>11.85193642</v>
      </c>
      <c r="BB43" s="121">
        <f t="shared" si="5"/>
        <v>8.975993291</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1296.591272</v>
      </c>
      <c r="E44" s="121">
        <f>E42*1000/'Inflation GDP Population'!C28</f>
        <v>1296.205666</v>
      </c>
      <c r="F44" s="121">
        <f>F42*1000/'Inflation GDP Population'!D28</f>
        <v>1239.468546</v>
      </c>
      <c r="G44" s="121">
        <f>G42*1000/'Inflation GDP Population'!E28</f>
        <v>1479.425916</v>
      </c>
      <c r="H44" s="121">
        <f>H42*1000/'Inflation GDP Population'!F28</f>
        <v>1299.326604</v>
      </c>
      <c r="I44" s="121">
        <f>I42*1000/'Inflation GDP Population'!G28</f>
        <v>1541.735472</v>
      </c>
      <c r="J44" s="121">
        <f>J42*1000/'Inflation GDP Population'!H28</f>
        <v>1270.805942</v>
      </c>
      <c r="K44" s="121">
        <f>K42*1000/'Inflation GDP Population'!I28</f>
        <v>1228.054271</v>
      </c>
      <c r="L44" s="121">
        <f>L42*1000/'Inflation GDP Population'!J28</f>
        <v>1319.961481</v>
      </c>
      <c r="M44" s="121">
        <f>M42*1000/'Inflation GDP Population'!K28</f>
        <v>925.9597771</v>
      </c>
      <c r="N44" s="121">
        <f>N42*1000/'Inflation GDP Population'!L28</f>
        <v>920.5901705</v>
      </c>
      <c r="O44" s="121">
        <f>O42*1000/'Inflation GDP Population'!M28</f>
        <v>924.8658098</v>
      </c>
      <c r="P44" s="121">
        <f>P42*1000/'Inflation GDP Population'!N28</f>
        <v>803.4156728</v>
      </c>
      <c r="Q44" s="121">
        <f>Q42*1000/'Inflation GDP Population'!O28</f>
        <v>861.1964092</v>
      </c>
      <c r="R44" s="121">
        <f>R42*1000/'Inflation GDP Population'!P28</f>
        <v>890.6483606</v>
      </c>
      <c r="S44" s="121">
        <f>S42*1000/'Inflation GDP Population'!Q28</f>
        <v>774.1486838</v>
      </c>
      <c r="T44" s="121">
        <f>T42*1000/'Inflation GDP Population'!R28</f>
        <v>736.2394579</v>
      </c>
      <c r="U44" s="121">
        <f>U42*1000/'Inflation GDP Population'!S28</f>
        <v>709.3186837</v>
      </c>
      <c r="V44" s="121">
        <f>V42*1000/'Inflation GDP Population'!T28</f>
        <v>722.183885</v>
      </c>
      <c r="W44" s="121">
        <f>W42*1000/'Inflation GDP Population'!U28</f>
        <v>691.6282954</v>
      </c>
      <c r="X44" s="121">
        <f>X42*1000/'Inflation GDP Population'!V28</f>
        <v>695.286542</v>
      </c>
      <c r="Y44" s="121">
        <f>Y42*1000/'Inflation GDP Population'!W28</f>
        <v>674.8003624</v>
      </c>
      <c r="Z44" s="121">
        <f>Z42*1000/'Inflation GDP Population'!X28</f>
        <v>658.5176382</v>
      </c>
      <c r="AA44" s="121">
        <f>AA42*1000/'Inflation GDP Population'!Y28</f>
        <v>652.3084627</v>
      </c>
      <c r="AB44" s="121">
        <f>AB42*1000/'Inflation GDP Population'!Z28</f>
        <v>649.7570181</v>
      </c>
      <c r="AC44" s="121">
        <f>AC42*1000/'Inflation GDP Population'!AA28</f>
        <v>646.3685308</v>
      </c>
      <c r="AD44" s="121">
        <f>AD42*1000/'Inflation GDP Population'!AB28</f>
        <v>634.4762297</v>
      </c>
      <c r="AE44" s="121">
        <f>AE42*1000/'Inflation GDP Population'!AC28</f>
        <v>621.0312132</v>
      </c>
      <c r="AF44" s="121">
        <f>AF42*1000/'Inflation GDP Population'!AD28</f>
        <v>614.6369242</v>
      </c>
      <c r="AG44" s="121">
        <f>AG42*1000/'Inflation GDP Population'!AE28</f>
        <v>604.5047723</v>
      </c>
      <c r="AH44" s="121">
        <f>AH42*1000/'Inflation GDP Population'!AF28</f>
        <v>596.5356318</v>
      </c>
      <c r="AI44" s="121">
        <f>AI42*1000/'Inflation GDP Population'!AG28</f>
        <v>589.0287657</v>
      </c>
      <c r="AJ44" s="121">
        <f>AJ42*1000/'Inflation GDP Population'!AH28</f>
        <v>583.9607148</v>
      </c>
      <c r="AK44" s="121">
        <f>AK42*1000/'Inflation GDP Population'!AI28</f>
        <v>578.8323139</v>
      </c>
      <c r="AL44" s="121">
        <f>AL42*1000/'Inflation GDP Population'!AJ28</f>
        <v>569.0474195</v>
      </c>
      <c r="AM44" s="121">
        <f>AM42*1000/'Inflation GDP Population'!AK28</f>
        <v>563.767133</v>
      </c>
      <c r="AN44" s="121">
        <f>AN42*1000/'Inflation GDP Population'!AL28</f>
        <v>556.8559256</v>
      </c>
      <c r="AO44" s="121">
        <f>AO42*1000/'Inflation GDP Population'!AM28</f>
        <v>549.0849345</v>
      </c>
      <c r="AP44" s="121">
        <f>AP42*1000/'Inflation GDP Population'!AN28</f>
        <v>543.0579534</v>
      </c>
      <c r="AQ44" s="121">
        <f>AQ42*1000/'Inflation GDP Population'!AO28</f>
        <v>535.8864452</v>
      </c>
      <c r="AR44" s="121">
        <f>AR42*1000/'Inflation GDP Population'!AP28</f>
        <v>529.2886157</v>
      </c>
      <c r="AS44" s="121">
        <f>AS42*1000/'Inflation GDP Population'!AQ28</f>
        <v>520.9115656</v>
      </c>
      <c r="AT44" s="121">
        <f>AT42*1000/'Inflation GDP Population'!AR28</f>
        <v>513.8853166</v>
      </c>
      <c r="AU44" s="121">
        <f>AU42*1000/'Inflation GDP Population'!AS28</f>
        <v>508.1589587</v>
      </c>
      <c r="AV44" s="121">
        <f>AV42*1000/'Inflation GDP Population'!AT28</f>
        <v>503.2649114</v>
      </c>
      <c r="AW44" s="121">
        <f>AW42*1000/'Inflation GDP Population'!AU28</f>
        <v>498.085966</v>
      </c>
      <c r="AX44" s="121">
        <f>AX42*1000/'Inflation GDP Population'!AV28</f>
        <v>491.96829</v>
      </c>
      <c r="AY44" s="121">
        <f>AY42*1000/'Inflation GDP Population'!AW28</f>
        <v>487.096359</v>
      </c>
      <c r="AZ44" s="121">
        <f>AZ42*1000/'Inflation GDP Population'!AX28</f>
        <v>484.1154982</v>
      </c>
      <c r="BA44" s="121">
        <f>BA42*1000/'Inflation GDP Population'!AY28</f>
        <v>479.3478389</v>
      </c>
      <c r="BB44" s="121">
        <f>BB42*1000/'Inflation GDP Population'!AZ28</f>
        <v>475.0643898</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590.5471343</v>
      </c>
      <c r="E45" s="121">
        <f>E43*1000/'Inflation GDP Population'!C28</f>
        <v>489.7045213</v>
      </c>
      <c r="F45" s="121">
        <f>F43*1000/'Inflation GDP Population'!D28</f>
        <v>395.7126462</v>
      </c>
      <c r="G45" s="121">
        <f>G43*1000/'Inflation GDP Population'!E28</f>
        <v>342.6835998</v>
      </c>
      <c r="H45" s="121">
        <f>H43*1000/'Inflation GDP Population'!F28</f>
        <v>281.7530575</v>
      </c>
      <c r="I45" s="121">
        <f>I43*1000/'Inflation GDP Population'!G28</f>
        <v>380.6261394</v>
      </c>
      <c r="J45" s="121">
        <f>J43*1000/'Inflation GDP Population'!H28</f>
        <v>478.7080294</v>
      </c>
      <c r="K45" s="121">
        <f>K43*1000/'Inflation GDP Population'!I28</f>
        <v>543.7175253</v>
      </c>
      <c r="L45" s="121">
        <f>L43*1000/'Inflation GDP Population'!J28</f>
        <v>457.2558462</v>
      </c>
      <c r="M45" s="121">
        <f>M43*1000/'Inflation GDP Population'!K28</f>
        <v>375.2156918</v>
      </c>
      <c r="N45" s="121">
        <f>N43*1000/'Inflation GDP Population'!L28</f>
        <v>355.1824442</v>
      </c>
      <c r="O45" s="121">
        <f>O43*1000/'Inflation GDP Population'!M28</f>
        <v>352.4663079</v>
      </c>
      <c r="P45" s="121">
        <f>P43*1000/'Inflation GDP Population'!N28</f>
        <v>368.6159551</v>
      </c>
      <c r="Q45" s="121">
        <f>Q43*1000/'Inflation GDP Population'!O28</f>
        <v>520.2107889</v>
      </c>
      <c r="R45" s="121">
        <f>R43*1000/'Inflation GDP Population'!P28</f>
        <v>530.0038838</v>
      </c>
      <c r="S45" s="121">
        <f>S43*1000/'Inflation GDP Population'!Q28</f>
        <v>464.2676072</v>
      </c>
      <c r="T45" s="121">
        <f>T43*1000/'Inflation GDP Population'!R28</f>
        <v>491.9591652</v>
      </c>
      <c r="U45" s="121">
        <f>U43*1000/'Inflation GDP Population'!S28</f>
        <v>364.193</v>
      </c>
      <c r="V45" s="121">
        <f>V43*1000/'Inflation GDP Population'!T28</f>
        <v>361.9538553</v>
      </c>
      <c r="W45" s="121">
        <f>W43*1000/'Inflation GDP Population'!U28</f>
        <v>381.2775429</v>
      </c>
      <c r="X45" s="121">
        <f>X43*1000/'Inflation GDP Population'!V28</f>
        <v>468.6656747</v>
      </c>
      <c r="Y45" s="121">
        <f>Y43*1000/'Inflation GDP Population'!W28</f>
        <v>347.008324</v>
      </c>
      <c r="Z45" s="121">
        <f>Z43*1000/'Inflation GDP Population'!X28</f>
        <v>336.4042897</v>
      </c>
      <c r="AA45" s="121">
        <f>AA43*1000/'Inflation GDP Population'!Y28</f>
        <v>320.2823551</v>
      </c>
      <c r="AB45" s="121">
        <f>AB43*1000/'Inflation GDP Population'!Z28</f>
        <v>344.3274252</v>
      </c>
      <c r="AC45" s="121">
        <f>AC43*1000/'Inflation GDP Population'!AA28</f>
        <v>364.3131527</v>
      </c>
      <c r="AD45" s="121">
        <f>AD43*1000/'Inflation GDP Population'!AB28</f>
        <v>404.1853068</v>
      </c>
      <c r="AE45" s="121">
        <f>AE43*1000/'Inflation GDP Population'!AC28</f>
        <v>417.5442837</v>
      </c>
      <c r="AF45" s="121">
        <f>AF43*1000/'Inflation GDP Population'!AD28</f>
        <v>444.5518778</v>
      </c>
      <c r="AG45" s="121">
        <f>AG43*1000/'Inflation GDP Population'!AE28</f>
        <v>436.7573592</v>
      </c>
      <c r="AH45" s="121">
        <f>AH43*1000/'Inflation GDP Population'!AF28</f>
        <v>376.0592972</v>
      </c>
      <c r="AI45" s="121">
        <f>AI43*1000/'Inflation GDP Population'!AG28</f>
        <v>389.9292109</v>
      </c>
      <c r="AJ45" s="121">
        <f>AJ43*1000/'Inflation GDP Population'!AH28</f>
        <v>391.4901673</v>
      </c>
      <c r="AK45" s="121">
        <f>AK43*1000/'Inflation GDP Population'!AI28</f>
        <v>482.4698684</v>
      </c>
      <c r="AL45" s="121">
        <f>AL43*1000/'Inflation GDP Population'!AJ28</f>
        <v>529.7817752</v>
      </c>
      <c r="AM45" s="121">
        <f>AM43*1000/'Inflation GDP Population'!AK28</f>
        <v>611.1060196</v>
      </c>
      <c r="AN45" s="121">
        <f>AN43*1000/'Inflation GDP Population'!AL28</f>
        <v>578.3163469</v>
      </c>
      <c r="AO45" s="121">
        <f>AO43*1000/'Inflation GDP Population'!AM28</f>
        <v>480.4562821</v>
      </c>
      <c r="AP45" s="121">
        <f>AP43*1000/'Inflation GDP Population'!AN28</f>
        <v>369.9430889</v>
      </c>
      <c r="AQ45" s="121">
        <f>AQ43*1000/'Inflation GDP Population'!AO28</f>
        <v>306.9512872</v>
      </c>
      <c r="AR45" s="121">
        <f>AR43*1000/'Inflation GDP Population'!AP28</f>
        <v>312.0174475</v>
      </c>
      <c r="AS45" s="121">
        <f>AS43*1000/'Inflation GDP Population'!AQ28</f>
        <v>340.2075444</v>
      </c>
      <c r="AT45" s="121">
        <f>AT43*1000/'Inflation GDP Population'!AR28</f>
        <v>377.0305517</v>
      </c>
      <c r="AU45" s="121">
        <f>AU43*1000/'Inflation GDP Population'!AS28</f>
        <v>375.5865114</v>
      </c>
      <c r="AV45" s="121">
        <f>AV43*1000/'Inflation GDP Population'!AT28</f>
        <v>380.0940961</v>
      </c>
      <c r="AW45" s="121">
        <f>AW43*1000/'Inflation GDP Population'!AU28</f>
        <v>333.2374328</v>
      </c>
      <c r="AX45" s="121">
        <f>AX43*1000/'Inflation GDP Population'!AV28</f>
        <v>311.9378465</v>
      </c>
      <c r="AY45" s="121">
        <f>AY43*1000/'Inflation GDP Population'!AW28</f>
        <v>300.3079371</v>
      </c>
      <c r="AZ45" s="121">
        <f>AZ43*1000/'Inflation GDP Population'!AX28</f>
        <v>294.1437355</v>
      </c>
      <c r="BA45" s="121">
        <f>BA43*1000/'Inflation GDP Population'!AY28</f>
        <v>260.5556014</v>
      </c>
      <c r="BB45" s="121">
        <f>BB43*1000/'Inflation GDP Population'!AZ28</f>
        <v>194.7277728</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2.66217027</v>
      </c>
      <c r="E46" s="126">
        <f>E42*1000/'Inflation GDP Population'!C23*100</f>
        <v>2.646210897</v>
      </c>
      <c r="F46" s="126">
        <f>F42*1000/'Inflation GDP Population'!D23*100</f>
        <v>2.567760848</v>
      </c>
      <c r="G46" s="126">
        <f>G42*1000/'Inflation GDP Population'!E23*100</f>
        <v>3.008379765</v>
      </c>
      <c r="H46" s="126">
        <f>H42*1000/'Inflation GDP Population'!F23*100</f>
        <v>2.52503412</v>
      </c>
      <c r="I46" s="126">
        <f>I42*1000/'Inflation GDP Population'!G23*100</f>
        <v>2.887317022</v>
      </c>
      <c r="J46" s="126">
        <f>J42*1000/'Inflation GDP Population'!H23*100</f>
        <v>2.285412226</v>
      </c>
      <c r="K46" s="126">
        <f>K42*1000/'Inflation GDP Population'!I23*100</f>
        <v>2.130581273</v>
      </c>
      <c r="L46" s="126">
        <f>L42*1000/'Inflation GDP Population'!J23*100</f>
        <v>2.268129143</v>
      </c>
      <c r="M46" s="126">
        <f>M42*1000/'Inflation GDP Population'!K23*100</f>
        <v>1.739764149</v>
      </c>
      <c r="N46" s="126">
        <f>N42*1000/'Inflation GDP Population'!L23*100</f>
        <v>1.675667796</v>
      </c>
      <c r="O46" s="126">
        <f>O42*1000/'Inflation GDP Population'!M23*100</f>
        <v>1.621837796</v>
      </c>
      <c r="P46" s="126">
        <f>P42*1000/'Inflation GDP Population'!N23*100</f>
        <v>1.377748506</v>
      </c>
      <c r="Q46" s="126">
        <f>Q42*1000/'Inflation GDP Population'!O23*100</f>
        <v>1.433488245</v>
      </c>
      <c r="R46" s="126">
        <f>R42*1000/'Inflation GDP Population'!P23*100</f>
        <v>1.468747424</v>
      </c>
      <c r="S46" s="126">
        <f>S42*1000/'Inflation GDP Population'!Q23*100</f>
        <v>1.317949467</v>
      </c>
      <c r="T46" s="126">
        <f>T42*1000/'Inflation GDP Population'!R23*100</f>
        <v>1.289473418</v>
      </c>
      <c r="U46" s="126">
        <f>U42*1000/'Inflation GDP Population'!S23*100</f>
        <v>1.206138856</v>
      </c>
      <c r="V46" s="126">
        <f>V42*1000/'Inflation GDP Population'!T23*100</f>
        <v>1.177964054</v>
      </c>
      <c r="W46" s="126">
        <f>W42*1000/'Inflation GDP Population'!U23*100</f>
        <v>1.115930764</v>
      </c>
      <c r="X46" s="126">
        <f>X42*1000/'Inflation GDP Population'!V23*100</f>
        <v>1.117131988</v>
      </c>
      <c r="Y46" s="126">
        <f>Y42*1000/'Inflation GDP Population'!W23*100</f>
        <v>1.0816599</v>
      </c>
      <c r="Z46" s="126">
        <f>Z42*1000/'Inflation GDP Population'!X23*100</f>
        <v>1.052764802</v>
      </c>
      <c r="AA46" s="126">
        <f>AA42*1000/'Inflation GDP Population'!Y23*100</f>
        <v>1.039784741</v>
      </c>
      <c r="AB46" s="126">
        <f>AB42*1000/'Inflation GDP Population'!Z23*100</f>
        <v>1.032404384</v>
      </c>
      <c r="AC46" s="126">
        <f>AC42*1000/'Inflation GDP Population'!AA23*100</f>
        <v>1.023465599</v>
      </c>
      <c r="AD46" s="126">
        <f>AD42*1000/'Inflation GDP Population'!AB23*100</f>
        <v>1.000902916</v>
      </c>
      <c r="AE46" s="126">
        <f>AE42*1000/'Inflation GDP Population'!AC23*100</f>
        <v>0.9758125453</v>
      </c>
      <c r="AF46" s="126">
        <f>AF42*1000/'Inflation GDP Population'!AD23*100</f>
        <v>0.9617099146</v>
      </c>
      <c r="AG46" s="126">
        <f>AG42*1000/'Inflation GDP Population'!AE23*100</f>
        <v>0.9416660355</v>
      </c>
      <c r="AH46" s="126">
        <f>AH42*1000/'Inflation GDP Population'!AF23*100</f>
        <v>0.9249271702</v>
      </c>
      <c r="AI46" s="126">
        <f>AI42*1000/'Inflation GDP Population'!AG23*100</f>
        <v>0.9092073564</v>
      </c>
      <c r="AJ46" s="126">
        <f>AJ42*1000/'Inflation GDP Population'!AH23*100</f>
        <v>0.8971562587</v>
      </c>
      <c r="AK46" s="126">
        <f>AK42*1000/'Inflation GDP Population'!AI23*100</f>
        <v>0.8849135242</v>
      </c>
      <c r="AL46" s="126">
        <f>AL42*1000/'Inflation GDP Population'!AJ23*100</f>
        <v>0.8655027121</v>
      </c>
      <c r="AM46" s="126">
        <f>AM42*1000/'Inflation GDP Population'!AK23*100</f>
        <v>0.8529087151</v>
      </c>
      <c r="AN46" s="126">
        <f>AN42*1000/'Inflation GDP Population'!AL23*100</f>
        <v>0.8378029392</v>
      </c>
      <c r="AO46" s="126">
        <f>AO42*1000/'Inflation GDP Population'!AM23*100</f>
        <v>0.8213922558</v>
      </c>
      <c r="AP46" s="126">
        <f>AP42*1000/'Inflation GDP Population'!AN23*100</f>
        <v>0.8075834294</v>
      </c>
      <c r="AQ46" s="126">
        <f>AQ42*1000/'Inflation GDP Population'!AO23*100</f>
        <v>0.7920716041</v>
      </c>
      <c r="AR46" s="126">
        <f>AR42*1000/'Inflation GDP Population'!AP23*100</f>
        <v>0.7774224879</v>
      </c>
      <c r="AS46" s="126">
        <f>AS42*1000/'Inflation GDP Population'!AQ23*100</f>
        <v>0.7616997884</v>
      </c>
      <c r="AT46" s="126">
        <f>AT42*1000/'Inflation GDP Population'!AR23*100</f>
        <v>0.7479009189</v>
      </c>
      <c r="AU46" s="126">
        <f>AU42*1000/'Inflation GDP Population'!AS23*100</f>
        <v>0.7359376969</v>
      </c>
      <c r="AV46" s="126">
        <f>AV42*1000/'Inflation GDP Population'!AT23*100</f>
        <v>0.7251202355</v>
      </c>
      <c r="AW46" s="126">
        <f>AW42*1000/'Inflation GDP Population'!AU23*100</f>
        <v>0.7138393794</v>
      </c>
      <c r="AX46" s="126">
        <f>AX42*1000/'Inflation GDP Population'!AV23*100</f>
        <v>0.7011800382</v>
      </c>
      <c r="AY46" s="126">
        <f>AY42*1000/'Inflation GDP Population'!AW23*100</f>
        <v>0.6902705705</v>
      </c>
      <c r="AZ46" s="126">
        <f>AZ42*1000/'Inflation GDP Population'!AX23*100</f>
        <v>0.6819987916</v>
      </c>
      <c r="BA46" s="126">
        <f>BA42*1000/'Inflation GDP Population'!AY23*100</f>
        <v>0.6711751122</v>
      </c>
      <c r="BB46" s="126">
        <f>BB42*1000/'Inflation GDP Population'!AZ23*100</f>
        <v>0.661013641</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1.212515507</v>
      </c>
      <c r="E47" s="126">
        <f>E43*1000/'Inflation GDP Population'!C23*100</f>
        <v>0.999734436</v>
      </c>
      <c r="F47" s="126">
        <f>F43*1000/'Inflation GDP Population'!D23*100</f>
        <v>0.8197831588</v>
      </c>
      <c r="G47" s="126">
        <f>G43*1000/'Inflation GDP Population'!E23*100</f>
        <v>0.6968394943</v>
      </c>
      <c r="H47" s="126">
        <f>H43*1000/'Inflation GDP Population'!F23*100</f>
        <v>0.5475421512</v>
      </c>
      <c r="I47" s="126">
        <f>I43*1000/'Inflation GDP Population'!G23*100</f>
        <v>0.7128254823</v>
      </c>
      <c r="J47" s="126">
        <f>J43*1000/'Inflation GDP Population'!H23*100</f>
        <v>0.8609065687</v>
      </c>
      <c r="K47" s="126">
        <f>K43*1000/'Inflation GDP Population'!I23*100</f>
        <v>0.9433087805</v>
      </c>
      <c r="L47" s="126">
        <f>L43*1000/'Inflation GDP Population'!J23*100</f>
        <v>0.7857163451</v>
      </c>
      <c r="M47" s="126">
        <f>M43*1000/'Inflation GDP Population'!K23*100</f>
        <v>0.7049839797</v>
      </c>
      <c r="N47" s="126">
        <f>N43*1000/'Inflation GDP Population'!L23*100</f>
        <v>0.6465067761</v>
      </c>
      <c r="O47" s="126">
        <f>O43*1000/'Inflation GDP Population'!M23*100</f>
        <v>0.6180822924</v>
      </c>
      <c r="P47" s="126">
        <f>P43*1000/'Inflation GDP Population'!N23*100</f>
        <v>0.6321261816</v>
      </c>
      <c r="Q47" s="126">
        <f>Q43*1000/'Inflation GDP Population'!O23*100</f>
        <v>0.8659070601</v>
      </c>
      <c r="R47" s="126">
        <f>R43*1000/'Inflation GDP Population'!P23*100</f>
        <v>0.8740170344</v>
      </c>
      <c r="S47" s="126">
        <f>S43*1000/'Inflation GDP Population'!Q23*100</f>
        <v>0.7903924118</v>
      </c>
      <c r="T47" s="126">
        <f>T43*1000/'Inflation GDP Population'!R23*100</f>
        <v>0.8616330723</v>
      </c>
      <c r="U47" s="126">
        <f>U43*1000/'Inflation GDP Population'!S23*100</f>
        <v>0.6192806401</v>
      </c>
      <c r="V47" s="126">
        <f>V43*1000/'Inflation GDP Population'!T23*100</f>
        <v>0.5903879051</v>
      </c>
      <c r="W47" s="126">
        <f>W43*1000/'Inflation GDP Population'!U23*100</f>
        <v>0.6151849811</v>
      </c>
      <c r="X47" s="126">
        <f>X43*1000/'Inflation GDP Population'!V23*100</f>
        <v>0.7530153185</v>
      </c>
      <c r="Y47" s="126">
        <f>Y43*1000/'Inflation GDP Population'!W23*100</f>
        <v>0.5562311613</v>
      </c>
      <c r="Z47" s="126">
        <f>Z43*1000/'Inflation GDP Population'!X23*100</f>
        <v>0.5378057851</v>
      </c>
      <c r="AA47" s="126">
        <f>AA43*1000/'Inflation GDP Population'!Y23*100</f>
        <v>0.5105325541</v>
      </c>
      <c r="AB47" s="126">
        <f>AB43*1000/'Inflation GDP Population'!Z23*100</f>
        <v>0.5471047383</v>
      </c>
      <c r="AC47" s="126">
        <f>AC43*1000/'Inflation GDP Population'!AA23*100</f>
        <v>0.5768566403</v>
      </c>
      <c r="AD47" s="126">
        <f>AD43*1000/'Inflation GDP Population'!AB23*100</f>
        <v>0.637612937</v>
      </c>
      <c r="AE47" s="126">
        <f>AE43*1000/'Inflation GDP Population'!AC23*100</f>
        <v>0.6560780547</v>
      </c>
      <c r="AF47" s="126">
        <f>AF43*1000/'Inflation GDP Population'!AD23*100</f>
        <v>0.6955812962</v>
      </c>
      <c r="AG47" s="126">
        <f>AG43*1000/'Inflation GDP Population'!AE23*100</f>
        <v>0.6803578561</v>
      </c>
      <c r="AH47" s="126">
        <f>AH43*1000/'Inflation GDP Population'!AF23*100</f>
        <v>0.5830791038</v>
      </c>
      <c r="AI47" s="126">
        <f>AI43*1000/'Inflation GDP Population'!AG23*100</f>
        <v>0.6018831808</v>
      </c>
      <c r="AJ47" s="126">
        <f>AJ43*1000/'Inflation GDP Population'!AH23*100</f>
        <v>0.6014580175</v>
      </c>
      <c r="AK47" s="126">
        <f>AK43*1000/'Inflation GDP Population'!AI23*100</f>
        <v>0.7375955028</v>
      </c>
      <c r="AL47" s="126">
        <f>AL43*1000/'Inflation GDP Population'!AJ23*100</f>
        <v>0.8057809376</v>
      </c>
      <c r="AM47" s="126">
        <f>AM43*1000/'Inflation GDP Population'!AK23*100</f>
        <v>0.9245264923</v>
      </c>
      <c r="AN47" s="126">
        <f>AN43*1000/'Inflation GDP Population'!AL23*100</f>
        <v>0.8700906518</v>
      </c>
      <c r="AO47" s="126">
        <f>AO43*1000/'Inflation GDP Population'!AM23*100</f>
        <v>0.7187286421</v>
      </c>
      <c r="AP47" s="126">
        <f>AP43*1000/'Inflation GDP Population'!AN23*100</f>
        <v>0.5501436938</v>
      </c>
      <c r="AQ47" s="126">
        <f>AQ43*1000/'Inflation GDP Population'!AO23*100</f>
        <v>0.4536920099</v>
      </c>
      <c r="AR47" s="126">
        <f>AR43*1000/'Inflation GDP Population'!AP23*100</f>
        <v>0.4582932131</v>
      </c>
      <c r="AS47" s="126">
        <f>AS43*1000/'Inflation GDP Population'!AQ23*100</f>
        <v>0.4974664256</v>
      </c>
      <c r="AT47" s="126">
        <f>AT43*1000/'Inflation GDP Population'!AR23*100</f>
        <v>0.5487245636</v>
      </c>
      <c r="AU47" s="126">
        <f>AU43*1000/'Inflation GDP Population'!AS23*100</f>
        <v>0.5439405671</v>
      </c>
      <c r="AV47" s="126">
        <f>AV43*1000/'Inflation GDP Population'!AT23*100</f>
        <v>0.5476517719</v>
      </c>
      <c r="AW47" s="126">
        <f>AW43*1000/'Inflation GDP Population'!AU23*100</f>
        <v>0.4775842294</v>
      </c>
      <c r="AX47" s="126">
        <f>AX43*1000/'Inflation GDP Population'!AV23*100</f>
        <v>0.4445908315</v>
      </c>
      <c r="AY47" s="126">
        <f>AY43*1000/'Inflation GDP Population'!AW23*100</f>
        <v>0.4255702742</v>
      </c>
      <c r="AZ47" s="126">
        <f>AZ43*1000/'Inflation GDP Population'!AX23*100</f>
        <v>0.4143756457</v>
      </c>
      <c r="BA47" s="126">
        <f>BA43*1000/'Inflation GDP Population'!AY23*100</f>
        <v>0.3648257504</v>
      </c>
      <c r="BB47" s="126">
        <f>BB43*1000/'Inflation GDP Population'!AZ23*100</f>
        <v>0.2709479322</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147.8854077</v>
      </c>
      <c r="E48" s="128">
        <f>sum('Transportation and Industrial G'!C21,Model!D246)</f>
        <v>142.5246621</v>
      </c>
      <c r="F48" s="128">
        <f>sum('Transportation and Industrial G'!D21,Model!E246)</f>
        <v>148.975152</v>
      </c>
      <c r="G48" s="128">
        <f>sum('Transportation and Industrial G'!E21,Model!F246)</f>
        <v>154.344222</v>
      </c>
      <c r="H48" s="128">
        <f>sum('Transportation and Industrial G'!F21,Model!G246)</f>
        <v>155.8713472</v>
      </c>
      <c r="I48" s="128">
        <f>sum('Transportation and Industrial G'!G21,Model!H246)</f>
        <v>155.3276092</v>
      </c>
      <c r="J48" s="128">
        <f>sum('Transportation and Industrial G'!H21,Model!I246)</f>
        <v>153.4177967</v>
      </c>
      <c r="K48" s="128">
        <f>sum('Transportation and Industrial G'!I21,Model!J246)</f>
        <v>151.4152087</v>
      </c>
      <c r="L48" s="128">
        <f>sum('Transportation and Industrial G'!J21,Model!K246)</f>
        <v>151.1608519</v>
      </c>
      <c r="M48" s="128">
        <f>sum('Transportation and Industrial G'!K21,Model!L246)</f>
        <v>141.048753</v>
      </c>
      <c r="N48" s="128">
        <f>sum('Transportation and Industrial G'!L21,Model!M246)</f>
        <v>151.8242297</v>
      </c>
      <c r="O48" s="128">
        <f>sum('Transportation and Industrial G'!M21,Model!N246)</f>
        <v>160.0971543</v>
      </c>
      <c r="P48" s="128">
        <f>sum('Transportation and Industrial G'!N21,Model!O246)</f>
        <v>140.2832402</v>
      </c>
      <c r="Q48" s="128">
        <f>sum('Transportation and Industrial G'!O21,Model!P246)</f>
        <v>151.7870265</v>
      </c>
      <c r="R48" s="128">
        <f>sum('Transportation and Industrial G'!P21,Model!Q246)</f>
        <v>151.1069251</v>
      </c>
      <c r="S48" s="128">
        <f>sum('Transportation and Industrial G'!Q21,Model!R246)</f>
        <v>123.7585761</v>
      </c>
      <c r="T48" s="128">
        <f>sum('Transportation and Industrial G'!R21,Model!S246)</f>
        <v>122.792545</v>
      </c>
      <c r="U48" s="128">
        <f>sum('Transportation and Industrial G'!S21,Model!T246)</f>
        <v>136.1161507</v>
      </c>
      <c r="V48" s="128">
        <f>sum('Transportation and Industrial G'!T21,Model!U246)</f>
        <v>113.266689</v>
      </c>
      <c r="W48" s="128">
        <f>sum('Transportation and Industrial G'!U21,Model!V246)</f>
        <v>113.2678903</v>
      </c>
      <c r="X48" s="128">
        <f>sum('Transportation and Industrial G'!V21,Model!W246)</f>
        <v>113.2690915</v>
      </c>
      <c r="Y48" s="128">
        <f>sum('Transportation and Industrial G'!W21,Model!X246)</f>
        <v>112.1788671</v>
      </c>
      <c r="Z48" s="128">
        <f>sum('Transportation and Industrial G'!X21,Model!Y246)</f>
        <v>111.0886427</v>
      </c>
      <c r="AA48" s="128">
        <f>sum('Transportation and Industrial G'!Y21,Model!Z246)</f>
        <v>109.9984182</v>
      </c>
      <c r="AB48" s="128">
        <f>sum('Transportation and Industrial G'!Z21,Model!AA246)</f>
        <v>108.9081938</v>
      </c>
      <c r="AC48" s="128">
        <f>sum('Transportation and Industrial G'!AA21,Model!AB246)</f>
        <v>107.8179693</v>
      </c>
      <c r="AD48" s="128">
        <f>sum('Transportation and Industrial G'!AB21,Model!AC246)</f>
        <v>106.7277449</v>
      </c>
      <c r="AE48" s="128">
        <f>sum('Transportation and Industrial G'!AC21,Model!AD246)</f>
        <v>105.6375204</v>
      </c>
      <c r="AF48" s="128">
        <f>sum('Transportation and Industrial G'!AD21,Model!AE246)</f>
        <v>104.547296</v>
      </c>
      <c r="AG48" s="128">
        <f>sum('Transportation and Industrial G'!AE21,Model!AF246)</f>
        <v>103.4570715</v>
      </c>
      <c r="AH48" s="128">
        <f>sum('Transportation and Industrial G'!AF21,Model!AG246)</f>
        <v>99.92184053</v>
      </c>
      <c r="AI48" s="128">
        <f>sum('Transportation and Industrial G'!AG21,Model!AH246)</f>
        <v>97.29760432</v>
      </c>
      <c r="AJ48" s="128">
        <f>sum('Transportation and Industrial G'!AH21,Model!AI246)</f>
        <v>93.84407767</v>
      </c>
      <c r="AK48" s="128">
        <f>sum('Transportation and Industrial G'!AI21,Model!AJ246)</f>
        <v>92.70344295</v>
      </c>
      <c r="AL48" s="128">
        <f>sum('Transportation and Industrial G'!AJ21,Model!AK246)</f>
        <v>90.01592589</v>
      </c>
      <c r="AM48" s="128">
        <f>sum('Transportation and Industrial G'!AK21,Model!AL246)</f>
        <v>88.7958949</v>
      </c>
      <c r="AN48" s="128">
        <f>sum('Transportation and Industrial G'!AL21,Model!AM246)</f>
        <v>87.6470157</v>
      </c>
      <c r="AO48" s="128">
        <f>sum('Transportation and Industrial G'!AM21,Model!AN246)</f>
        <v>85.1710961</v>
      </c>
      <c r="AP48" s="128">
        <f>sum('Transportation and Industrial G'!AN21,Model!AO246)</f>
        <v>82.96177385</v>
      </c>
      <c r="AQ48" s="128">
        <f>sum('Transportation and Industrial G'!AO21,Model!AP246)</f>
        <v>81.81320714</v>
      </c>
      <c r="AR48" s="128">
        <f>sum('Transportation and Industrial G'!AP21,Model!AQ246)</f>
        <v>80.66256315</v>
      </c>
      <c r="AS48" s="128">
        <f>sum('Transportation and Industrial G'!AQ21,Model!AR246)</f>
        <v>79.50972893</v>
      </c>
      <c r="AT48" s="128">
        <f>sum('Transportation and Industrial G'!AR21,Model!AS246)</f>
        <v>78.35458318</v>
      </c>
      <c r="AU48" s="128">
        <f>sum('Transportation and Industrial G'!AS21,Model!AT246)</f>
        <v>77.19699548</v>
      </c>
      <c r="AV48" s="128">
        <f>sum('Transportation and Industrial G'!AT21,Model!AU246)</f>
        <v>76.03682542</v>
      </c>
      <c r="AW48" s="128">
        <f>sum('Transportation and Industrial G'!AU21,Model!AV246)</f>
        <v>74.87392159</v>
      </c>
      <c r="AX48" s="128">
        <f>sum('Transportation and Industrial G'!AV21,Model!AW246)</f>
        <v>73.70812054</v>
      </c>
      <c r="AY48" s="128">
        <f>sum('Transportation and Industrial G'!AW21,Model!AX246)</f>
        <v>72.53924551</v>
      </c>
      <c r="AZ48" s="128">
        <f>sum('Transportation and Industrial G'!AX21,Model!AY246)</f>
        <v>71.36710505</v>
      </c>
      <c r="BA48" s="128">
        <f>sum('Transportation and Industrial G'!AY21,Model!AZ246)</f>
        <v>70.19149149</v>
      </c>
      <c r="BB48" s="128">
        <f>sum('Transportation and Industrial G'!AZ21,Model!BA246)</f>
        <v>69.01217917</v>
      </c>
    </row>
    <row r="49" ht="15.75" customHeight="1">
      <c r="A49" s="127" t="s">
        <v>280</v>
      </c>
      <c r="B49" s="32" t="s">
        <v>279</v>
      </c>
      <c r="C49" s="32" t="s">
        <v>281</v>
      </c>
      <c r="D49" s="128">
        <f>sum('Transportation and Industrial G'!B$14:B$17,Model!C654)</f>
        <v>256.7909743</v>
      </c>
      <c r="E49" s="128">
        <f>sum('Transportation and Industrial G'!C$14:C$17,Model!D654)</f>
        <v>248.8897326</v>
      </c>
      <c r="F49" s="128">
        <f>sum('Transportation and Industrial G'!D$14:D$17,Model!E654)</f>
        <v>249.2035566</v>
      </c>
      <c r="G49" s="128">
        <f>sum('Transportation and Industrial G'!E$14:E$17,Model!F654)</f>
        <v>229.2815195</v>
      </c>
      <c r="H49" s="128">
        <f>sum('Transportation and Industrial G'!F$14:F$17,Model!G654)</f>
        <v>226.2877684</v>
      </c>
      <c r="I49" s="128">
        <f>sum('Transportation and Industrial G'!G$14:G$17,Model!H654)</f>
        <v>204.9228879</v>
      </c>
      <c r="J49" s="128">
        <f>sum('Transportation and Industrial G'!H$14:H$17,Model!I654)</f>
        <v>199.6258968</v>
      </c>
      <c r="K49" s="128">
        <f>sum('Transportation and Industrial G'!I$14:I$17,Model!J654)</f>
        <v>202.1193458</v>
      </c>
      <c r="L49" s="128">
        <f>sum('Transportation and Industrial G'!J$14:J$17,Model!K654)</f>
        <v>201.8514279</v>
      </c>
      <c r="M49" s="128">
        <f>sum('Transportation and Industrial G'!K$14:K$17,Model!L654)</f>
        <v>192.4307864</v>
      </c>
      <c r="N49" s="128">
        <f>sum('Transportation and Industrial G'!L$14:L$17,Model!M654)</f>
        <v>200.8787938</v>
      </c>
      <c r="O49" s="128">
        <f>sum('Transportation and Industrial G'!M$14:M$17,Model!N654)</f>
        <v>208.1256494</v>
      </c>
      <c r="P49" s="128">
        <f>sum('Transportation and Industrial G'!N$14:N$17,Model!O654)</f>
        <v>215.54469</v>
      </c>
      <c r="Q49" s="128">
        <f>sum('Transportation and Industrial G'!O$14:O$17,Model!P654)</f>
        <v>225.9790639</v>
      </c>
      <c r="R49" s="128">
        <f>sum('Transportation and Industrial G'!P$14:P$17,Model!Q654)</f>
        <v>220.8601591</v>
      </c>
      <c r="S49" s="128">
        <f>sum('Transportation and Industrial G'!Q$14:Q$17,Model!R654)</f>
        <v>233.6186895</v>
      </c>
      <c r="T49" s="128">
        <f>sum('Transportation and Industrial G'!R$14:R$17,Model!S654)</f>
        <v>227.7814814</v>
      </c>
      <c r="U49" s="128">
        <f>sum('Transportation and Industrial G'!S$14:S$17,Model!T654)</f>
        <v>219.6286159</v>
      </c>
      <c r="V49" s="128">
        <f>sum('Transportation and Industrial G'!T$14:T$17,Model!U654)</f>
        <v>234.0468468</v>
      </c>
      <c r="W49" s="128">
        <f>sum('Transportation and Industrial G'!U$14:U$17,Model!V654)</f>
        <v>233.5484813</v>
      </c>
      <c r="X49" s="128">
        <f>sum('Transportation and Industrial G'!V$14:V$17,Model!W654)</f>
        <v>233.0501158</v>
      </c>
      <c r="Y49" s="128">
        <f>sum('Transportation and Industrial G'!W$14:W$17,Model!X654)</f>
        <v>233.4806288</v>
      </c>
      <c r="Z49" s="128">
        <f>sum('Transportation and Industrial G'!X$14:X$17,Model!Y654)</f>
        <v>233.8749118</v>
      </c>
      <c r="AA49" s="128">
        <f>sum('Transportation and Industrial G'!Y$14:Y$17,Model!Z654)</f>
        <v>234.2329647</v>
      </c>
      <c r="AB49" s="128">
        <f>sum('Transportation and Industrial G'!Z$14:Z$17,Model!AA654)</f>
        <v>234.5547876</v>
      </c>
      <c r="AC49" s="128">
        <f>sum('Transportation and Industrial G'!AA$14:AA$17,Model!AB654)</f>
        <v>234.8403805</v>
      </c>
      <c r="AD49" s="128">
        <f>sum('Transportation and Industrial G'!AB$14:AB$17,Model!AC654)</f>
        <v>235.0897433</v>
      </c>
      <c r="AE49" s="128">
        <f>sum('Transportation and Industrial G'!AC$14:AC$17,Model!AD654)</f>
        <v>235.3028761</v>
      </c>
      <c r="AF49" s="128">
        <f>sum('Transportation and Industrial G'!AD$14:AD$17,Model!AE654)</f>
        <v>237.5321121</v>
      </c>
      <c r="AG49" s="128">
        <f>sum('Transportation and Industrial G'!AE$14:AE$17,Model!AF654)</f>
        <v>239.761348</v>
      </c>
      <c r="AH49" s="128">
        <f>sum('Transportation and Industrial G'!AF$14:AF$17,Model!AG654)</f>
        <v>241.990584</v>
      </c>
      <c r="AI49" s="128">
        <f>sum('Transportation and Industrial G'!AG$14:AG$17,Model!AH654)</f>
        <v>244.2198199</v>
      </c>
      <c r="AJ49" s="128">
        <f>sum('Transportation and Industrial G'!AH$14:AH$17,Model!AI654)</f>
        <v>246.4490559</v>
      </c>
      <c r="AK49" s="128">
        <f>sum('Transportation and Industrial G'!AI$14:AI$17,Model!AJ654)</f>
        <v>248.6782918</v>
      </c>
      <c r="AL49" s="128">
        <f>sum('Transportation and Industrial G'!AJ$14:AJ$17,Model!AK654)</f>
        <v>250.9075278</v>
      </c>
      <c r="AM49" s="128">
        <f>sum('Transportation and Industrial G'!AK$14:AK$17,Model!AL654)</f>
        <v>253.1367637</v>
      </c>
      <c r="AN49" s="128">
        <f>sum('Transportation and Industrial G'!AL$14:AL$17,Model!AM654)</f>
        <v>255.3659997</v>
      </c>
      <c r="AO49" s="128">
        <f>sum('Transportation and Industrial G'!AM$14:AM$17,Model!AN654)</f>
        <v>257.5952356</v>
      </c>
      <c r="AP49" s="128">
        <f>sum('Transportation and Industrial G'!AN$14:AN$17,Model!AO654)</f>
        <v>259.8244716</v>
      </c>
      <c r="AQ49" s="128">
        <f>sum('Transportation and Industrial G'!AO$14:AO$17,Model!AP654)</f>
        <v>262.0537076</v>
      </c>
      <c r="AR49" s="128">
        <f>sum('Transportation and Industrial G'!AP$14:AP$17,Model!AQ654)</f>
        <v>264.2829435</v>
      </c>
      <c r="AS49" s="128">
        <f>sum('Transportation and Industrial G'!AQ$14:AQ$17,Model!AR654)</f>
        <v>266.5121795</v>
      </c>
      <c r="AT49" s="128">
        <f>sum('Transportation and Industrial G'!AR$14:AR$17,Model!AS654)</f>
        <v>268.7414154</v>
      </c>
      <c r="AU49" s="128">
        <f>sum('Transportation and Industrial G'!AS$14:AS$17,Model!AT654)</f>
        <v>270.9706514</v>
      </c>
      <c r="AV49" s="128">
        <f>sum('Transportation and Industrial G'!AT$14:AT$17,Model!AU654)</f>
        <v>273.1998873</v>
      </c>
      <c r="AW49" s="128">
        <f>sum('Transportation and Industrial G'!AU$14:AU$17,Model!AV654)</f>
        <v>275.4291233</v>
      </c>
      <c r="AX49" s="128">
        <f>sum('Transportation and Industrial G'!AV$14:AV$17,Model!AW654)</f>
        <v>277.6583592</v>
      </c>
      <c r="AY49" s="128">
        <f>sum('Transportation and Industrial G'!AW$14:AW$17,Model!AX654)</f>
        <v>279.8875952</v>
      </c>
      <c r="AZ49" s="128">
        <f>sum('Transportation and Industrial G'!AX$14:AX$17,Model!AY654)</f>
        <v>282.1168311</v>
      </c>
      <c r="BA49" s="128">
        <f>sum('Transportation and Industrial G'!AY$14:AY$17,Model!AZ654)</f>
        <v>284.3460671</v>
      </c>
      <c r="BB49" s="128">
        <f>sum('Transportation and Industrial G'!AZ$14:AZ$17,Model!BA654)</f>
        <v>286.575303</v>
      </c>
    </row>
    <row r="50" ht="15.75" customHeight="1">
      <c r="A50" s="127" t="s">
        <v>282</v>
      </c>
      <c r="B50" s="32" t="s">
        <v>279</v>
      </c>
      <c r="C50" s="32" t="s">
        <v>215</v>
      </c>
      <c r="D50" s="128">
        <f>sum('Transportation and Industrial G'!B36:B39,Model!C2468)</f>
        <v>325.6968711</v>
      </c>
      <c r="E50" s="128">
        <f>sum('Transportation and Industrial G'!C36:C39,Model!D2468)</f>
        <v>330.4611136</v>
      </c>
      <c r="F50" s="128">
        <f>sum('Transportation and Industrial G'!D36:D39,Model!E2468)</f>
        <v>334.1181942</v>
      </c>
      <c r="G50" s="128">
        <f>sum('Transportation and Industrial G'!E36:E39,Model!F2468)</f>
        <v>337.8023017</v>
      </c>
      <c r="H50" s="128">
        <f>sum('Transportation and Industrial G'!F36:F39,Model!G2468)</f>
        <v>345.8998887</v>
      </c>
      <c r="I50" s="128">
        <f>sum('Transportation and Industrial G'!G36:G39,Model!H2468)</f>
        <v>338.3634298</v>
      </c>
      <c r="J50" s="128">
        <f>sum('Transportation and Industrial G'!H36:H39,Model!I2468)</f>
        <v>344.5617943</v>
      </c>
      <c r="K50" s="128">
        <f>sum('Transportation and Industrial G'!I36:I39,Model!J2468)</f>
        <v>334.4174101</v>
      </c>
      <c r="L50" s="128">
        <f>sum('Transportation and Industrial G'!J36:J39,Model!K2468)</f>
        <v>296.58786</v>
      </c>
      <c r="M50" s="128">
        <f>sum('Transportation and Industrial G'!K36:K39,Model!L2468)</f>
        <v>283.384347</v>
      </c>
      <c r="N50" s="128">
        <f>sum('Transportation and Industrial G'!L36:L39,Model!M2468)</f>
        <v>303.6276085</v>
      </c>
      <c r="O50" s="128">
        <f>sum('Transportation and Industrial G'!M36:M39,Model!N2468)</f>
        <v>303.6393763</v>
      </c>
      <c r="P50" s="128">
        <f>sum('Transportation and Industrial G'!N36:N39,Model!O2468)</f>
        <v>310.1138135</v>
      </c>
      <c r="Q50" s="128">
        <f>sum('Transportation and Industrial G'!O36:O39,Model!P2468)</f>
        <v>326.1573962</v>
      </c>
      <c r="R50" s="128">
        <f>sum('Transportation and Industrial G'!P36:P39,Model!Q2468)</f>
        <v>327.1170948</v>
      </c>
      <c r="S50" s="128">
        <f>sum('Transportation and Industrial G'!Q36:Q39,Model!R2468)</f>
        <v>339.3580606</v>
      </c>
      <c r="T50" s="128">
        <f>sum('Transportation and Industrial G'!R36:R39,Model!S2468)</f>
        <v>349.2546945</v>
      </c>
      <c r="U50" s="128">
        <f>sum('Transportation and Industrial G'!S36:S39,Model!T2468)</f>
        <v>360.9372704</v>
      </c>
      <c r="V50" s="128">
        <f>sum('Transportation and Industrial G'!T36:T39,Model!U2468)</f>
        <v>361.8544382</v>
      </c>
      <c r="W50" s="128">
        <f>sum('Transportation and Industrial G'!U36:U39,Model!V2468)</f>
        <v>362.8046507</v>
      </c>
      <c r="X50" s="128">
        <f>sum('Transportation and Industrial G'!V36:V39,Model!W2468)</f>
        <v>363.7548632</v>
      </c>
      <c r="Y50" s="128">
        <f>sum('Transportation and Industrial G'!W36:W39,Model!X2468)</f>
        <v>364.7009349</v>
      </c>
      <c r="Z50" s="128">
        <f>sum('Transportation and Industrial G'!X36:X39,Model!Y2468)</f>
        <v>365.6470065</v>
      </c>
      <c r="AA50" s="128">
        <f>sum('Transportation and Industrial G'!Y36:Y39,Model!Z2468)</f>
        <v>366.5930782</v>
      </c>
      <c r="AB50" s="128">
        <f>sum('Transportation and Industrial G'!Z36:Z39,Model!AA2468)</f>
        <v>367.5391498</v>
      </c>
      <c r="AC50" s="128">
        <f>sum('Transportation and Industrial G'!AA36:AA39,Model!AB2468)</f>
        <v>368.4852215</v>
      </c>
      <c r="AD50" s="128">
        <f>sum('Transportation and Industrial G'!AB36:AB39,Model!AC2468)</f>
        <v>369.4312931</v>
      </c>
      <c r="AE50" s="128">
        <f>sum('Transportation and Industrial G'!AC36:AC39,Model!AD2468)</f>
        <v>370.3773648</v>
      </c>
      <c r="AF50" s="128">
        <f>sum('Transportation and Industrial G'!AD36:AD39,Model!AE2468)</f>
        <v>371.3234364</v>
      </c>
      <c r="AG50" s="128">
        <f>sum('Transportation and Industrial G'!AE36:AE39,Model!AF2468)</f>
        <v>372.2695081</v>
      </c>
      <c r="AH50" s="128">
        <f>sum('Transportation and Industrial G'!AF36:AF39,Model!AG2468)</f>
        <v>373.2155797</v>
      </c>
      <c r="AI50" s="128">
        <f>sum('Transportation and Industrial G'!AG36:AG39,Model!AH2468)</f>
        <v>374.1616514</v>
      </c>
      <c r="AJ50" s="128">
        <f>sum('Transportation and Industrial G'!AH36:AH39,Model!AI2468)</f>
        <v>375.1077231</v>
      </c>
      <c r="AK50" s="128">
        <f>sum('Transportation and Industrial G'!AI36:AI39,Model!AJ2468)</f>
        <v>376.0537947</v>
      </c>
      <c r="AL50" s="128">
        <f>sum('Transportation and Industrial G'!AJ36:AJ39,Model!AK2468)</f>
        <v>376.9998664</v>
      </c>
      <c r="AM50" s="128">
        <f>sum('Transportation and Industrial G'!AK36:AK39,Model!AL2468)</f>
        <v>377.945938</v>
      </c>
      <c r="AN50" s="128">
        <f>sum('Transportation and Industrial G'!AL36:AL39,Model!AM2468)</f>
        <v>378.8920097</v>
      </c>
      <c r="AO50" s="128">
        <f>sum('Transportation and Industrial G'!AM36:AM39,Model!AN2468)</f>
        <v>379.8380813</v>
      </c>
      <c r="AP50" s="128">
        <f>sum('Transportation and Industrial G'!AN36:AN39,Model!AO2468)</f>
        <v>380.784153</v>
      </c>
      <c r="AQ50" s="128">
        <f>sum('Transportation and Industrial G'!AO36:AO39,Model!AP2468)</f>
        <v>381.7302246</v>
      </c>
      <c r="AR50" s="128">
        <f>sum('Transportation and Industrial G'!AP36:AP39,Model!AQ2468)</f>
        <v>382.6762963</v>
      </c>
      <c r="AS50" s="128">
        <f>sum('Transportation and Industrial G'!AQ36:AQ39,Model!AR2468)</f>
        <v>383.622368</v>
      </c>
      <c r="AT50" s="128">
        <f>sum('Transportation and Industrial G'!AR36:AR39,Model!AS2468)</f>
        <v>384.5684396</v>
      </c>
      <c r="AU50" s="128">
        <f>sum('Transportation and Industrial G'!AS36:AS39,Model!AT2468)</f>
        <v>385.5145113</v>
      </c>
      <c r="AV50" s="128">
        <f>sum('Transportation and Industrial G'!AT36:AT39,Model!AU2468)</f>
        <v>386.4605829</v>
      </c>
      <c r="AW50" s="128">
        <f>sum('Transportation and Industrial G'!AU36:AU39,Model!AV2468)</f>
        <v>387.4066546</v>
      </c>
      <c r="AX50" s="128">
        <f>sum('Transportation and Industrial G'!AV36:AV39,Model!AW2468)</f>
        <v>388.3527262</v>
      </c>
      <c r="AY50" s="128">
        <f>sum('Transportation and Industrial G'!AW36:AW39,Model!AX2468)</f>
        <v>389.2987979</v>
      </c>
      <c r="AZ50" s="128">
        <f>sum('Transportation and Industrial G'!AX36:AX39,Model!AY2468)</f>
        <v>390.2448695</v>
      </c>
      <c r="BA50" s="128">
        <f>sum('Transportation and Industrial G'!AY36:AY39,Model!AZ2468)</f>
        <v>391.1909412</v>
      </c>
      <c r="BB50" s="128">
        <f>sum('Transportation and Industrial G'!AZ36:AZ39,Model!BA2468)</f>
        <v>392.1370129</v>
      </c>
    </row>
    <row r="51" ht="15.75" customHeight="1">
      <c r="A51" s="127" t="s">
        <v>283</v>
      </c>
      <c r="B51" s="32" t="s">
        <v>279</v>
      </c>
      <c r="C51" s="32" t="s">
        <v>284</v>
      </c>
      <c r="D51" s="128">
        <f>sum(Model!C245,Model!C653,Model!C891,Model!C1116,Model!C1343,Model!C1568,Model!C1793,Model!C2244,Model!C2467,Model!C3760)</f>
        <v>1.133051</v>
      </c>
      <c r="E51" s="128">
        <f>sum(Model!D245,Model!D653,Model!D891,Model!D1116,Model!D1343,Model!D1568,Model!D1793,Model!D2244,Model!D2467,Model!D3760)</f>
        <v>1.26200434</v>
      </c>
      <c r="F51" s="128">
        <f>sum(Model!E245,Model!E653,Model!E891,Model!E1116,Model!E1343,Model!E1568,Model!E1793,Model!E2244,Model!E2467,Model!E3760)</f>
        <v>1.40673974</v>
      </c>
      <c r="G51" s="128">
        <f>sum(Model!F245,Model!F653,Model!F891,Model!F1116,Model!F1343,Model!F1568,Model!F1793,Model!F2244,Model!F2467,Model!F3760)</f>
        <v>1.1857977</v>
      </c>
      <c r="H51" s="128">
        <f>sum(Model!G245,Model!G653,Model!G891,Model!G1116,Model!G1343,Model!G1568,Model!G1793,Model!G2244,Model!G2467,Model!G3760)</f>
        <v>0.3041962</v>
      </c>
      <c r="I51" s="128">
        <f>sum(Model!H245,Model!H653,Model!H891,Model!H1116,Model!H1343,Model!H1568,Model!H1793,Model!H2244,Model!H2467,Model!H3760)</f>
        <v>0.3908324</v>
      </c>
      <c r="J51" s="128">
        <f>sum(Model!I245,Model!I653,Model!I891,Model!I1116,Model!I1343,Model!I1568,Model!I1793,Model!I2244,Model!I2467,Model!I3760)</f>
        <v>0.63764314</v>
      </c>
      <c r="K51" s="128">
        <f>sum(Model!J245,Model!J653,Model!J891,Model!J1116,Model!J1343,Model!J1568,Model!J1793,Model!J2244,Model!J2467,Model!J3760)</f>
        <v>1.1922361</v>
      </c>
      <c r="L51" s="128">
        <f>sum(Model!K245,Model!K653,Model!K891,Model!K1116,Model!K1343,Model!K1568,Model!K1793,Model!K2244,Model!K2467,Model!K3760)</f>
        <v>1.93260778</v>
      </c>
      <c r="M51" s="128">
        <f>sum(Model!L245,Model!L653,Model!L891,Model!L1116,Model!L1343,Model!L1568,Model!L1793,Model!L2244,Model!L2467,Model!L3760)</f>
        <v>1.43704524</v>
      </c>
      <c r="N51" s="128">
        <f>sum(Model!M245,Model!M653,Model!M891,Model!M1116,Model!M1343,Model!M1568,Model!M1793,Model!M2244,Model!M2467,Model!M3760)</f>
        <v>1.01722636</v>
      </c>
      <c r="O51" s="128">
        <f>sum(Model!N245,Model!N653,Model!N891,Model!N1116,Model!N1343,Model!N1568,Model!N1793,Model!N2244,Model!N2467,Model!N3760)</f>
        <v>0.72181978</v>
      </c>
      <c r="P51" s="128">
        <f>sum(Model!O245,Model!O653,Model!O891,Model!O1116,Model!O1343,Model!O1568,Model!O1793,Model!O2244,Model!O2467,Model!O3760)</f>
        <v>1.06974284</v>
      </c>
      <c r="Q51" s="128">
        <f>sum(Model!P245,Model!P653,Model!P891,Model!P1116,Model!P1343,Model!P1568,Model!P1793,Model!P2244,Model!P2467,Model!P3760)</f>
        <v>0.43766548</v>
      </c>
      <c r="R51" s="128">
        <f>sum(Model!Q245,Model!Q653,Model!Q891,Model!Q1116,Model!Q1343,Model!Q1568,Model!Q1793,Model!Q2244,Model!Q2467,Model!Q3760)</f>
        <v>1.74698268</v>
      </c>
      <c r="S51" s="128">
        <f>sum(Model!R245,Model!R653,Model!R891,Model!R1116,Model!R1343,Model!R1568,Model!R1793,Model!R2244,Model!R2467,Model!R3760)</f>
        <v>2.47881572</v>
      </c>
      <c r="T51" s="128">
        <f>sum(Model!S245,Model!S653,Model!S891,Model!S1116,Model!S1343,Model!S1568,Model!S1793,Model!S2244,Model!S2467,Model!S3760)</f>
        <v>1.9980773</v>
      </c>
      <c r="U51" s="128">
        <f>sum(Model!T245,Model!T653,Model!T891,Model!T1116,Model!T1343,Model!T1568,Model!T1793,Model!T2244,Model!T2467,Model!T3760)</f>
        <v>2.7568059</v>
      </c>
      <c r="V51" s="128">
        <f>sum(Model!U245,Model!U653,Model!U891,Model!U1116,Model!U1343,Model!U1568,Model!U1793,Model!U2244,Model!U2467,Model!U3760)</f>
        <v>2.3299599</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2.625699334</v>
      </c>
      <c r="Z51" s="128">
        <f>sum(Model!Y245,Model!Y653,Model!Y891,Model!Y1116,Model!Y1343,Model!Y1568,Model!Y1793,Model!Y2244,Model!Y2467,Model!Y3760)</f>
        <v>2.117805654</v>
      </c>
      <c r="AA51" s="128">
        <f>sum(Model!Z245,Model!Z653,Model!Z891,Model!Z1116,Model!Z1343,Model!Z1568,Model!Z1793,Model!Z2244,Model!Z2467,Model!Z3760)</f>
        <v>2.189437094</v>
      </c>
      <c r="AB51" s="128">
        <f>sum(Model!AA245,Model!AA653,Model!AA891,Model!AA1116,Model!AA1343,Model!AA1568,Model!AA1793,Model!AA2244,Model!AA2467,Model!AA3760)</f>
        <v>2.053518734</v>
      </c>
      <c r="AC51" s="128">
        <f>sum(Model!AB245,Model!AB653,Model!AB891,Model!AB1116,Model!AB1343,Model!AB1568,Model!AB1793,Model!AB2244,Model!AB2467,Model!AB3760)</f>
        <v>2.075323654</v>
      </c>
      <c r="AD51" s="128">
        <f>sum(Model!AC245,Model!AC653,Model!AC891,Model!AC1116,Model!AC1343,Model!AC1568,Model!AC1793,Model!AC2244,Model!AC2467,Model!AC3760)</f>
        <v>2.056178234</v>
      </c>
      <c r="AE51" s="128">
        <f>sum(Model!AD245,Model!AD653,Model!AD891,Model!AD1116,Model!AD1343,Model!AD1568,Model!AD1793,Model!AD2244,Model!AD2467,Model!AD3760)</f>
        <v>2.078027294</v>
      </c>
      <c r="AF51" s="128">
        <f>sum(Model!AE245,Model!AE653,Model!AE891,Model!AE1116,Model!AE1343,Model!AE1568,Model!AE1793,Model!AE2244,Model!AE2467,Model!AE3760)</f>
        <v>2.032671254</v>
      </c>
      <c r="AG51" s="128">
        <f>sum(Model!AF245,Model!AF653,Model!AF891,Model!AF1116,Model!AF1343,Model!AF1568,Model!AF1793,Model!AF2244,Model!AF2467,Model!AF3760)</f>
        <v>2.536697874</v>
      </c>
      <c r="AH51" s="128">
        <f>sum(Model!AG245,Model!AG653,Model!AG891,Model!AG1116,Model!AG1343,Model!AG1568,Model!AG1793,Model!AG2244,Model!AG2467,Model!AG3760)</f>
        <v>2.629473363</v>
      </c>
      <c r="AI51" s="128">
        <f>sum(Model!AH245,Model!AH653,Model!AH891,Model!AH1116,Model!AH1343,Model!AH1568,Model!AH1793,Model!AH2244,Model!AH2467,Model!AH3760)</f>
        <v>2.430473203</v>
      </c>
      <c r="AJ51" s="128">
        <f>sum(Model!AI245,Model!AI653,Model!AI891,Model!AI1116,Model!AI1343,Model!AI1568,Model!AI1793,Model!AI2244,Model!AI2467,Model!AI3760)</f>
        <v>2.551902863</v>
      </c>
      <c r="AK51" s="128">
        <f>sum(Model!AJ245,Model!AJ653,Model!AJ891,Model!AJ1116,Model!AJ1343,Model!AJ1568,Model!AJ1793,Model!AJ2244,Model!AJ2467,Model!AJ3760)</f>
        <v>2.374985254</v>
      </c>
      <c r="AL51" s="128">
        <f>sum(Model!AK245,Model!AK653,Model!AK891,Model!AK1116,Model!AK1343,Model!AK1568,Model!AK1793,Model!AK2244,Model!AK2467,Model!AK3760)</f>
        <v>2.970559592</v>
      </c>
      <c r="AM51" s="128">
        <f>sum(Model!AL245,Model!AL653,Model!AL891,Model!AL1116,Model!AL1343,Model!AL1568,Model!AL1793,Model!AL2244,Model!AL2467,Model!AL3760)</f>
        <v>3.270897143</v>
      </c>
      <c r="AN51" s="128">
        <f>sum(Model!AM245,Model!AM653,Model!AM891,Model!AM1116,Model!AM1343,Model!AM1568,Model!AM1793,Model!AM2244,Model!AM2467,Model!AM3760)</f>
        <v>5.078427714</v>
      </c>
      <c r="AO51" s="128">
        <f>sum(Model!AN245,Model!AN653,Model!AN891,Model!AN1116,Model!AN1343,Model!AN1568,Model!AN1793,Model!AN2244,Model!AN2467,Model!AN3760)</f>
        <v>4.474349812</v>
      </c>
      <c r="AP51" s="128">
        <f>sum(Model!AO245,Model!AO653,Model!AO891,Model!AO1116,Model!AO1343,Model!AO1568,Model!AO1793,Model!AO2244,Model!AO2467,Model!AO3760)</f>
        <v>4.082228383</v>
      </c>
      <c r="AQ51" s="128">
        <f>sum(Model!AP245,Model!AP653,Model!AP891,Model!AP1116,Model!AP1343,Model!AP1568,Model!AP1793,Model!AP2244,Model!AP2467,Model!AP3760)</f>
        <v>3.454408034</v>
      </c>
      <c r="AR51" s="128">
        <f>sum(Model!AQ245,Model!AQ653,Model!AQ891,Model!AQ1116,Model!AQ1343,Model!AQ1568,Model!AQ1793,Model!AQ2244,Model!AQ2467,Model!AQ3760)</f>
        <v>3.405958774</v>
      </c>
      <c r="AS51" s="128">
        <f>sum(Model!AR245,Model!AR653,Model!AR891,Model!AR1116,Model!AR1343,Model!AR1568,Model!AR1793,Model!AR2244,Model!AR2467,Model!AR3760)</f>
        <v>2.386036414</v>
      </c>
      <c r="AT51" s="128">
        <f>sum(Model!AS245,Model!AS653,Model!AS891,Model!AS1116,Model!AS1343,Model!AS1568,Model!AS1793,Model!AS2244,Model!AS2467,Model!AS3760)</f>
        <v>3.796869694</v>
      </c>
      <c r="AU51" s="128">
        <f>sum(Model!AT245,Model!AT653,Model!AT891,Model!AT1116,Model!AT1343,Model!AT1568,Model!AT1793,Model!AT2244,Model!AT2467,Model!AT3760)</f>
        <v>5.304172934</v>
      </c>
      <c r="AV51" s="128">
        <f>sum(Model!AU245,Model!AU653,Model!AU891,Model!AU1116,Model!AU1343,Model!AU1568,Model!AU1793,Model!AU2244,Model!AU2467,Model!AU3760)</f>
        <v>4.776935274</v>
      </c>
      <c r="AW51" s="128">
        <f>sum(Model!AV245,Model!AV653,Model!AV891,Model!AV1116,Model!AV1343,Model!AV1568,Model!AV1793,Model!AV2244,Model!AV2467,Model!AV3760)</f>
        <v>3.519847474</v>
      </c>
      <c r="AX51" s="128">
        <f>sum(Model!AW245,Model!AW653,Model!AW891,Model!AW1116,Model!AW1343,Model!AW1568,Model!AW1793,Model!AW2244,Model!AW2467,Model!AW3760)</f>
        <v>3.364369954</v>
      </c>
      <c r="AY51" s="128">
        <f>sum(Model!AX245,Model!AX653,Model!AX891,Model!AX1116,Model!AX1343,Model!AX1568,Model!AX1793,Model!AX2244,Model!AX2467,Model!AX3760)</f>
        <v>3.743712469</v>
      </c>
      <c r="AZ51" s="128">
        <f>sum(Model!AY245,Model!AY653,Model!AY891,Model!AY1116,Model!AY1343,Model!AY1568,Model!AY1793,Model!AY2244,Model!AY2467,Model!AY3760)</f>
        <v>3.582442749</v>
      </c>
      <c r="BA51" s="128">
        <f>sum(Model!AZ245,Model!AZ653,Model!AZ891,Model!AZ1116,Model!AZ1343,Model!AZ1568,Model!AZ1793,Model!AZ2244,Model!AZ2467,Model!AZ3760)</f>
        <v>3.665398705</v>
      </c>
      <c r="BB51" s="128">
        <f>sum(Model!BA245,Model!BA653,Model!BA891,Model!BA1116,Model!BA1343,Model!BA1568,Model!BA1793,Model!BA2244,Model!BA2467,Model!BA3760)</f>
        <v>4.550568985</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0.4727805196</v>
      </c>
      <c r="E52" s="105">
        <f>SUM(Model!D189,Model!D599,Model!D837,Model!D1062,Model!D1289,Model!D1514,Model!D1739,Model!D1964*0,Model!D2190,Model!D2413,Model!D2638,Model!D3704)-sum(Model!D136,Model!D547,Model!D785,Model!D1010,Model!D1237,Model!D1462,Model!D1687,Model!D1912*0,Model!D2138,Model!D2361,Model!D2586,Model!D3652)</f>
        <v>1.225224406</v>
      </c>
      <c r="F52" s="105">
        <f>SUM(Model!E189,Model!E599,Model!E837,Model!E1062,Model!E1289,Model!E1514,Model!E1739,Model!E1964*0,Model!E2190,Model!E2413,Model!E2638,Model!E3704)-sum(Model!E136,Model!E547,Model!E785,Model!E1010,Model!E1237,Model!E1462,Model!E1687,Model!E1912*0,Model!E2138,Model!E2361,Model!E2586,Model!E3652)</f>
        <v>1.993019657</v>
      </c>
      <c r="G52" s="105">
        <f>SUM(Model!F189,Model!F599,Model!F837,Model!F1062,Model!F1289,Model!F1514,Model!F1739,Model!F1964*0,Model!F2190,Model!F2413,Model!F2638,Model!F3704)-sum(Model!F136,Model!F547,Model!F785,Model!F1010,Model!F1237,Model!F1462,Model!F1687,Model!F1912*0,Model!F2138,Model!F2361,Model!F2586,Model!F3652)</f>
        <v>2.500874708</v>
      </c>
      <c r="H52" s="105">
        <f>SUM(Model!G189,Model!G599,Model!G837,Model!G1062,Model!G1289,Model!G1514,Model!G1739,Model!G1964*0,Model!G2190,Model!G2413,Model!G2638,Model!G3704)-sum(Model!G136,Model!G547,Model!G785,Model!G1010,Model!G1237,Model!G1462,Model!G1687,Model!G1912*0,Model!G2138,Model!G2361,Model!G2586,Model!G3652)</f>
        <v>2.57120365</v>
      </c>
      <c r="I52" s="105">
        <f>SUM(Model!H189,Model!H599,Model!H837,Model!H1062,Model!H1289,Model!H1514,Model!H1739,Model!H1964*0,Model!H2190,Model!H2413,Model!H2638,Model!H3704)-sum(Model!H136,Model!H547,Model!H785,Model!H1010,Model!H1237,Model!H1462,Model!H1687,Model!H1912*0,Model!H2138,Model!H2361,Model!H2586,Model!H3652)</f>
        <v>2.532056125</v>
      </c>
      <c r="J52" s="105">
        <f>SUM(Model!I189,Model!I599,Model!I837,Model!I1062,Model!I1289,Model!I1514,Model!I1739,Model!I1964*0,Model!I2190,Model!I2413,Model!I2638,Model!I3704)-sum(Model!I136,Model!I547,Model!I785,Model!I1010,Model!I1237,Model!I1462,Model!I1687,Model!I1912*0,Model!I2138,Model!I2361,Model!I2586,Model!I3652)</f>
        <v>2.617905682</v>
      </c>
      <c r="K52" s="105">
        <f>SUM(Model!J189,Model!J599,Model!J837,Model!J1062,Model!J1289,Model!J1514,Model!J1739,Model!J1964*0,Model!J2190,Model!J2413,Model!J2638,Model!J3704)-sum(Model!J136,Model!J547,Model!J785,Model!J1010,Model!J1237,Model!J1462,Model!J1687,Model!J1912*0,Model!J2138,Model!J2361,Model!J2586,Model!J3652)</f>
        <v>3.061247519</v>
      </c>
      <c r="L52" s="105">
        <f>SUM(Model!K189,Model!K599,Model!K837,Model!K1062,Model!K1289,Model!K1514,Model!K1739,Model!K1964*0,Model!K2190,Model!K2413,Model!K2638,Model!K3704)-sum(Model!K136,Model!K547,Model!K785,Model!K1010,Model!K1237,Model!K1462,Model!K1687,Model!K1912*0,Model!K2138,Model!K2361,Model!K2586,Model!K3652)</f>
        <v>3.257429775</v>
      </c>
      <c r="M52" s="105">
        <f>SUM(Model!L189,Model!L599,Model!L837,Model!L1062,Model!L1289,Model!L1514,Model!L1739,Model!L1964*0,Model!L2190,Model!L2413,Model!L2638,Model!L3704)-sum(Model!L136,Model!L547,Model!L785,Model!L1010,Model!L1237,Model!L1462,Model!L1687,Model!L1912*0,Model!L2138,Model!L2361,Model!L2586,Model!L3652)</f>
        <v>5.400965466</v>
      </c>
      <c r="N52" s="105">
        <f>SUM(Model!M189,Model!M599,Model!M837,Model!M1062,Model!M1289,Model!M1514,Model!M1739,Model!M1964*0,Model!M2190,Model!M2413,Model!M2638,Model!M3704)-sum(Model!M136,Model!M547,Model!M785,Model!M1010,Model!M1237,Model!M1462,Model!M1687,Model!M1912*0,Model!M2138,Model!M2361,Model!M2586,Model!M3652)</f>
        <v>5.566122172</v>
      </c>
      <c r="O52" s="105">
        <f>SUM(Model!N189,Model!N599,Model!N837,Model!N1062,Model!N1289,Model!N1514,Model!N1739,Model!N1964*0,Model!N2190,Model!N2413,Model!N2638,Model!N3704)-sum(Model!N136,Model!N547,Model!N785,Model!N1010,Model!N1237,Model!N1462,Model!N1687,Model!N1912*0,Model!N2138,Model!N2361,Model!N2586,Model!N3652)</f>
        <v>5.353323564</v>
      </c>
      <c r="P52" s="105">
        <f>SUM(Model!O189,Model!O599,Model!O837,Model!O1062,Model!O1289,Model!O1514,Model!O1739,Model!O1964*0,Model!O2190,Model!O2413,Model!O2638,Model!O3704)-sum(Model!O136,Model!O547,Model!O785,Model!O1010,Model!O1237,Model!O1462,Model!O1687,Model!O1912*0,Model!O2138,Model!O2361,Model!O2586,Model!O3652)</f>
        <v>5.659369507</v>
      </c>
      <c r="Q52" s="105">
        <f>SUM(Model!P189,Model!P599,Model!P837,Model!P1062,Model!P1289,Model!P1514,Model!P1739,Model!P1964*0,Model!P2190,Model!P2413,Model!P2638,Model!P3704)-sum(Model!P136,Model!P547,Model!P785,Model!P1010,Model!P1237,Model!P1462,Model!P1687,Model!P1912*0,Model!P2138,Model!P2361,Model!P2586,Model!P3652)</f>
        <v>5.533137394</v>
      </c>
      <c r="R52" s="105">
        <f>SUM(Model!Q189,Model!Q599,Model!Q837,Model!Q1062,Model!Q1289,Model!Q1514,Model!Q1739,Model!Q1964*0,Model!Q2190,Model!Q2413,Model!Q2638,Model!Q3704)-sum(Model!Q136,Model!Q547,Model!Q785,Model!Q1010,Model!Q1237,Model!Q1462,Model!Q1687,Model!Q1912*0,Model!Q2138,Model!Q2361,Model!Q2586,Model!Q3652)</f>
        <v>5.691845242</v>
      </c>
      <c r="S52" s="105">
        <f>SUM(Model!R189,Model!R599,Model!R837,Model!R1062,Model!R1289,Model!R1514,Model!R1739,Model!R1964*0,Model!R2190,Model!R2413,Model!R2638,Model!R3704)-sum(Model!R136,Model!R547,Model!R785,Model!R1010,Model!R1237,Model!R1462,Model!R1687,Model!R1912*0,Model!R2138,Model!R2361,Model!R2586,Model!R3652)</f>
        <v>7.027210653</v>
      </c>
      <c r="T52" s="105">
        <f>SUM(Model!S189,Model!S599,Model!S837,Model!S1062,Model!S1289,Model!S1514,Model!S1739,Model!S1964*0,Model!S2190,Model!S2413,Model!S2638,Model!S3704)-sum(Model!S136,Model!S547,Model!S785,Model!S1010,Model!S1237,Model!S1462,Model!S1687,Model!S1912*0,Model!S2138,Model!S2361,Model!S2586,Model!S3652)</f>
        <v>7.973933827</v>
      </c>
      <c r="U52" s="105">
        <f>SUM(Model!T189,Model!T599,Model!T837,Model!T1062,Model!T1289,Model!T1514,Model!T1739,Model!T1964*0,Model!T2190,Model!T2413,Model!T2638,Model!T3704)-sum(Model!T136,Model!T547,Model!T785,Model!T1010,Model!T1237,Model!T1462,Model!T1687,Model!T1912*0,Model!T2138,Model!T2361,Model!T2586,Model!T3652)</f>
        <v>8.203414586</v>
      </c>
      <c r="V52" s="105">
        <f>SUM(Model!U189,Model!U599,Model!U837,Model!U1062,Model!U1289,Model!U1514,Model!U1739,Model!U1964*0,Model!U2190,Model!U2413,Model!U2638,Model!U3704)-sum(Model!U136,Model!U547,Model!U785,Model!U1010,Model!U1237,Model!U1462,Model!U1687,Model!U1912*0,Model!U2138,Model!U2361,Model!U2586,Model!U3652)</f>
        <v>8.263111192</v>
      </c>
      <c r="W52" s="105">
        <f>SUM(Model!V189,Model!V599,Model!V837,Model!V1062,Model!V1289,Model!V1514,Model!V1739,Model!V1964*0,Model!V2190,Model!V2413,Model!V2638,Model!V3704)-sum(Model!V136,Model!V547,Model!V785,Model!V1010,Model!V1237,Model!V1462,Model!V1687,Model!V1912*0,Model!V2138,Model!V2361,Model!V2586,Model!V3652)</f>
        <v>7.076643509</v>
      </c>
      <c r="X52" s="105">
        <f>SUM(Model!W189,Model!W599,Model!W837,Model!W1062,Model!W1289,Model!W1514,Model!W1739,Model!W1964*0,Model!W2190,Model!W2413,Model!W2638,Model!W3704)-sum(Model!W136,Model!W547,Model!W785,Model!W1010,Model!W1237,Model!W1462,Model!W1687,Model!W1912*0,Model!W2138,Model!W2361,Model!W2586,Model!W3652)</f>
        <v>4.970361592</v>
      </c>
      <c r="Y52" s="105">
        <f>SUM(Model!X189,Model!X599,Model!X837,Model!X1062,Model!X1289,Model!X1514,Model!X1739,Model!X1964*0,Model!X2190,Model!X2413,Model!X2638,Model!X3704)-sum(Model!X136,Model!X547,Model!X785,Model!X1010,Model!X1237,Model!X1462,Model!X1687,Model!X1912*0,Model!X2138,Model!X2361,Model!X2586,Model!X3652)</f>
        <v>4.455326894</v>
      </c>
      <c r="Z52" s="105">
        <f>SUM(Model!Y189,Model!Y599,Model!Y837,Model!Y1062,Model!Y1289,Model!Y1514,Model!Y1739,Model!Y1964*0,Model!Y2190,Model!Y2413,Model!Y2638,Model!Y3704)-sum(Model!Y136,Model!Y547,Model!Y785,Model!Y1010,Model!Y1237,Model!Y1462,Model!Y1687,Model!Y1912*0,Model!Y2138,Model!Y2361,Model!Y2586,Model!Y3652)</f>
        <v>4.529979473</v>
      </c>
      <c r="AA52" s="105">
        <f>SUM(Model!Z189,Model!Z599,Model!Z837,Model!Z1062,Model!Z1289,Model!Z1514,Model!Z1739,Model!Z1964*0,Model!Z2190,Model!Z2413,Model!Z2638,Model!Z3704)-sum(Model!Z136,Model!Z547,Model!Z785,Model!Z1010,Model!Z1237,Model!Z1462,Model!Z1687,Model!Z1912*0,Model!Z2138,Model!Z2361,Model!Z2586,Model!Z3652)</f>
        <v>4.204125345</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3.945129243</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3.988552799</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3.935005947</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3.816017466</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3.770264797</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4.472889965</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4.940961555</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5.216116078</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5.753020795</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6.031716992</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6.684154817</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7.682642023</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9.72498193</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11.91480792</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13.49359328</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14.01123896</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14.19731341</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13.40631848</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12.92265481</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14.07515602</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15.07267362</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14.89372246</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14.51644711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13.87797374</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12.61649103</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11.66520601</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12.37052611</v>
      </c>
    </row>
    <row r="53" ht="15.75" customHeight="1">
      <c r="A53" s="87" t="s">
        <v>287</v>
      </c>
      <c r="B53" s="129" t="s">
        <v>286</v>
      </c>
      <c r="C53" s="91" t="s">
        <v>241</v>
      </c>
      <c r="D53" s="105">
        <f>sum(Model!C2805,Model!C2972)-sum(Model!C2753,Model!C2920)</f>
        <v>0.09102940966</v>
      </c>
      <c r="E53" s="105">
        <f>sum(Model!D2805,Model!D2972)-sum(Model!D2753,Model!D2920)</f>
        <v>0.2044379296</v>
      </c>
      <c r="F53" s="105">
        <f>sum(Model!E2805,Model!E2972)-sum(Model!E2753,Model!E2920)</f>
        <v>0.357541816</v>
      </c>
      <c r="G53" s="105">
        <f>sum(Model!F2805,Model!F2972)-sum(Model!F2753,Model!F2920)</f>
        <v>0.5412765451</v>
      </c>
      <c r="H53" s="105">
        <f>sum(Model!G2805,Model!G2972)-sum(Model!G2753,Model!G2920)</f>
        <v>0.6285889622</v>
      </c>
      <c r="I53" s="105">
        <f>sum(Model!H2805,Model!H2972)-sum(Model!H2753,Model!H2920)</f>
        <v>0.7391505328</v>
      </c>
      <c r="J53" s="105">
        <f>sum(Model!I2805,Model!I2972)-sum(Model!I2753,Model!I2920)</f>
        <v>0.8626059832</v>
      </c>
      <c r="K53" s="105">
        <f>sum(Model!J2805,Model!J2972)-sum(Model!J2753,Model!J2920)</f>
        <v>0.988265468</v>
      </c>
      <c r="L53" s="105">
        <f>sum(Model!K2805,Model!K2972)-sum(Model!K2753,Model!K2920)</f>
        <v>1.134133981</v>
      </c>
      <c r="M53" s="105">
        <f>sum(Model!L2805,Model!L2972)-sum(Model!L2753,Model!L2920)</f>
        <v>1.278813541</v>
      </c>
      <c r="N53" s="105">
        <f>sum(Model!M2805,Model!M2972)-sum(Model!M2753,Model!M2920)</f>
        <v>1.428652868</v>
      </c>
      <c r="O53" s="105">
        <f>sum(Model!N2805,Model!N2972)-sum(Model!N2753,Model!N2920)</f>
        <v>1.60300401</v>
      </c>
      <c r="P53" s="105">
        <f>sum(Model!O2805,Model!O2972)-sum(Model!O2753,Model!O2920)</f>
        <v>1.77881793</v>
      </c>
      <c r="Q53" s="105">
        <f>sum(Model!P2805,Model!P2972)-sum(Model!P2753,Model!P2920)</f>
        <v>2.029084838</v>
      </c>
      <c r="R53" s="105">
        <f>sum(Model!Q2805,Model!Q2972)-sum(Model!Q2753,Model!Q2920)</f>
        <v>2.300460599</v>
      </c>
      <c r="S53" s="105">
        <f>sum(Model!R2805,Model!R2972)-sum(Model!R2753,Model!R2920)</f>
        <v>2.565166898</v>
      </c>
      <c r="T53" s="105">
        <f>sum(Model!S2805,Model!S2972)-sum(Model!S2753,Model!S2920)</f>
        <v>2.835618152</v>
      </c>
      <c r="U53" s="105">
        <f>sum(Model!T2805,Model!T2972)-sum(Model!T2753,Model!T2920)</f>
        <v>3.087941131</v>
      </c>
      <c r="V53" s="105">
        <f>sum(Model!U2805,Model!U2972)-sum(Model!U2753,Model!U2920)</f>
        <v>3.340889261</v>
      </c>
      <c r="W53" s="105">
        <f>sum(Model!V2805,Model!V2972)-sum(Model!V2753,Model!V2920)</f>
        <v>3.603218659</v>
      </c>
      <c r="X53" s="105">
        <f>sum(Model!W2805,Model!W2972)-sum(Model!W2753,Model!W2920)</f>
        <v>3.869246128</v>
      </c>
      <c r="Y53" s="105">
        <f>sum(Model!X2805,Model!X2972)-sum(Model!X2753,Model!X2920)</f>
        <v>4.149427331</v>
      </c>
      <c r="Z53" s="105">
        <f>sum(Model!Y2805,Model!Y2972)-sum(Model!Y2753,Model!Y2920)</f>
        <v>4.435919829</v>
      </c>
      <c r="AA53" s="105">
        <f>sum(Model!Z2805,Model!Z2972)-sum(Model!Z2753,Model!Z2920)</f>
        <v>4.728759873</v>
      </c>
      <c r="AB53" s="105">
        <f>sum(Model!AA2805,Model!AA2972)-sum(Model!AA2753,Model!AA2920)</f>
        <v>5.028600155</v>
      </c>
      <c r="AC53" s="105">
        <f>sum(Model!AB2805,Model!AB2972)-sum(Model!AB2753,Model!AB2920)</f>
        <v>5.335394007</v>
      </c>
      <c r="AD53" s="105">
        <f>sum(Model!AC2805,Model!AC2972)-sum(Model!AC2753,Model!AC2920)</f>
        <v>5.650340574</v>
      </c>
      <c r="AE53" s="105">
        <f>sum(Model!AD2805,Model!AD2972)-sum(Model!AD2753,Model!AD2920)</f>
        <v>5.974495641</v>
      </c>
      <c r="AF53" s="105">
        <f>sum(Model!AE2805,Model!AE2972)-sum(Model!AE2753,Model!AE2920)</f>
        <v>6.304346926</v>
      </c>
      <c r="AG53" s="105">
        <f>sum(Model!AF2805,Model!AF2972)-sum(Model!AF2753,Model!AF2920)</f>
        <v>6.668932877</v>
      </c>
      <c r="AH53" s="105">
        <f>sum(Model!AG2805,Model!AG2972)-sum(Model!AG2753,Model!AG2920)</f>
        <v>7.01736872</v>
      </c>
      <c r="AI53" s="105">
        <f>sum(Model!AH2805,Model!AH2972)-sum(Model!AH2753,Model!AH2920)</f>
        <v>7.362029422</v>
      </c>
      <c r="AJ53" s="105">
        <f>sum(Model!AI2805,Model!AI2972)-sum(Model!AI2753,Model!AI2920)</f>
        <v>7.700840871</v>
      </c>
      <c r="AK53" s="105">
        <f>sum(Model!AJ2805,Model!AJ2972)-sum(Model!AJ2753,Model!AJ2920)</f>
        <v>8.068796919</v>
      </c>
      <c r="AL53" s="105">
        <f>sum(Model!AK2805,Model!AK2972)-sum(Model!AK2753,Model!AK2920)</f>
        <v>8.477020165</v>
      </c>
      <c r="AM53" s="105">
        <f>sum(Model!AL2805,Model!AL2972)-sum(Model!AL2753,Model!AL2920)</f>
        <v>8.929081563</v>
      </c>
      <c r="AN53" s="105">
        <f>sum(Model!AM2805,Model!AM2972)-sum(Model!AM2753,Model!AM2920)</f>
        <v>9.430478194</v>
      </c>
      <c r="AO53" s="105">
        <f>sum(Model!AN2805,Model!AN2972)-sum(Model!AN2753,Model!AN2920)</f>
        <v>9.904314893</v>
      </c>
      <c r="AP53" s="105">
        <f>sum(Model!AO2805,Model!AO2972)-sum(Model!AO2753,Model!AO2920)</f>
        <v>10.33279486</v>
      </c>
      <c r="AQ53" s="105">
        <f>sum(Model!AP2805,Model!AP2972)-sum(Model!AP2753,Model!AP2920)</f>
        <v>10.77156391</v>
      </c>
      <c r="AR53" s="105">
        <f>sum(Model!AQ2805,Model!AQ2972)-sum(Model!AQ2753,Model!AQ2920)</f>
        <v>11.26642501</v>
      </c>
      <c r="AS53" s="105">
        <f>sum(Model!AR2805,Model!AR2972)-sum(Model!AR2753,Model!AR2920)</f>
        <v>11.69986288</v>
      </c>
      <c r="AT53" s="105">
        <f>sum(Model!AS2805,Model!AS2972)-sum(Model!AS2753,Model!AS2920)</f>
        <v>12.22236343</v>
      </c>
      <c r="AU53" s="105">
        <f>sum(Model!AT2805,Model!AT2972)-sum(Model!AT2753,Model!AT2920)</f>
        <v>12.76724275</v>
      </c>
      <c r="AV53" s="105">
        <f>sum(Model!AU2805,Model!AU2972)-sum(Model!AU2753,Model!AU2920)</f>
        <v>13.29284581</v>
      </c>
      <c r="AW53" s="105">
        <f>sum(Model!AV2805,Model!AV2972)-sum(Model!AV2753,Model!AV2920)</f>
        <v>13.84277458</v>
      </c>
      <c r="AX53" s="105">
        <f>sum(Model!AW2805,Model!AW2972)-sum(Model!AW2753,Model!AW2920)</f>
        <v>14.3750255</v>
      </c>
      <c r="AY53" s="105">
        <f>sum(Model!AX2805,Model!AX2972)-sum(Model!AX2753,Model!AX2920)</f>
        <v>14.84234054</v>
      </c>
      <c r="AZ53" s="105">
        <f>sum(Model!AY2805,Model!AY2972)-sum(Model!AY2753,Model!AY2920)</f>
        <v>15.32446615</v>
      </c>
      <c r="BA53" s="105">
        <f>sum(Model!AZ2805,Model!AZ2972)-sum(Model!AZ2753,Model!AZ2920)</f>
        <v>15.82636643</v>
      </c>
      <c r="BB53" s="105">
        <f>sum(Model!BA2805,Model!BA2972)-sum(Model!BA2753,Model!BA2920)</f>
        <v>16.32852944</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22.79145093</v>
      </c>
      <c r="E55" s="132">
        <f>sum('Transportation and Industrial G'!C$35)*10^9*'Assumptions (O&amp;G Upstream)'!D$309/'Assumptions (O&amp;G Upstream)'!D$319/10^9*'Inflation GDP Population'!$S$18/'Inflation GDP Population'!C$18</f>
        <v>18.53472829</v>
      </c>
      <c r="F55" s="132">
        <f>sum('Transportation and Industrial G'!D$35)*10^9*'Assumptions (O&amp;G Upstream)'!E$309/'Assumptions (O&amp;G Upstream)'!E$319/10^9*'Inflation GDP Population'!$S$18/'Inflation GDP Population'!D$18</f>
        <v>18.9709296</v>
      </c>
      <c r="G55" s="132">
        <f>sum('Transportation and Industrial G'!E$35)*10^9*'Assumptions (O&amp;G Upstream)'!F$309/'Assumptions (O&amp;G Upstream)'!F$319/10^9*'Inflation GDP Population'!$S$18/'Inflation GDP Population'!E$18</f>
        <v>23.00685131</v>
      </c>
      <c r="H55" s="132">
        <f>sum('Transportation and Industrial G'!F$35)*10^9*'Assumptions (O&amp;G Upstream)'!G$309/'Assumptions (O&amp;G Upstream)'!G$319/10^9*'Inflation GDP Population'!$S$18/'Inflation GDP Population'!F$18</f>
        <v>31.46432769</v>
      </c>
      <c r="I55" s="132">
        <f>sum('Transportation and Industrial G'!G$35)*10^9*'Assumptions (O&amp;G Upstream)'!H$309/'Assumptions (O&amp;G Upstream)'!H$319/10^9*'Inflation GDP Population'!$S$18/'Inflation GDP Population'!G$18</f>
        <v>39.37143552</v>
      </c>
      <c r="J55" s="132">
        <f>sum('Transportation and Industrial G'!H$35)*10^9*'Assumptions (O&amp;G Upstream)'!I$309/'Assumptions (O&amp;G Upstream)'!I$319/10^9*'Inflation GDP Population'!$S$18/'Inflation GDP Population'!H$18</f>
        <v>44.90359928</v>
      </c>
      <c r="K55" s="132">
        <f>sum('Transportation and Industrial G'!I$35)*10^9*'Assumptions (O&amp;G Upstream)'!J$309/'Assumptions (O&amp;G Upstream)'!J$319/10^9*'Inflation GDP Population'!$S$18/'Inflation GDP Population'!I$18</f>
        <v>45.44243671</v>
      </c>
      <c r="L55" s="132">
        <f>sum('Transportation and Industrial G'!J$35)*10^9*'Assumptions (O&amp;G Upstream)'!K$309/'Assumptions (O&amp;G Upstream)'!K$319/10^9*'Inflation GDP Population'!$S$18/'Inflation GDP Population'!J$18</f>
        <v>50.38716541</v>
      </c>
      <c r="M55" s="132">
        <f>sum('Transportation and Industrial G'!K$35)*10^9*'Assumptions (O&amp;G Upstream)'!L$309/'Assumptions (O&amp;G Upstream)'!L$319/10^9*'Inflation GDP Population'!$S$18/'Inflation GDP Population'!K$18</f>
        <v>30.16594352</v>
      </c>
      <c r="N55" s="132">
        <f>sum('Transportation and Industrial G'!L$35)*10^9*'Assumptions (O&amp;G Upstream)'!M$309/'Assumptions (O&amp;G Upstream)'!M$319/10^9*'Inflation GDP Population'!$S$18/'Inflation GDP Population'!L$18</f>
        <v>43.51777205</v>
      </c>
      <c r="O55" s="132">
        <f>sum('Transportation and Industrial G'!M$35)*10^9*'Assumptions (O&amp;G Upstream)'!N$309/'Assumptions (O&amp;G Upstream)'!N$319/10^9*'Inflation GDP Population'!$S$18/'Inflation GDP Population'!M$18</f>
        <v>50.55915123</v>
      </c>
      <c r="P55" s="132">
        <f>sum('Transportation and Industrial G'!N$35)*10^9*'Assumptions (O&amp;G Upstream)'!O$309/'Assumptions (O&amp;G Upstream)'!O$319/10^9*'Inflation GDP Population'!$S$18/'Inflation GDP Population'!N$18</f>
        <v>52.48280348</v>
      </c>
      <c r="Q55" s="132">
        <f>sum('Transportation and Industrial G'!O$35)*10^9*'Assumptions (O&amp;G Upstream)'!P$309/'Assumptions (O&amp;G Upstream)'!P$319/10^9*'Inflation GDP Population'!$S$18/'Inflation GDP Population'!O$18</f>
        <v>57.68433765</v>
      </c>
      <c r="R55" s="132">
        <f>sum('Transportation and Industrial G'!P$35)*10^9*'Assumptions (O&amp;G Upstream)'!Q$309/'Assumptions (O&amp;G Upstream)'!Q$319/10^9*'Inflation GDP Population'!$S$18/'Inflation GDP Population'!P$18</f>
        <v>50.61681134</v>
      </c>
      <c r="S55" s="132">
        <f>sum('Transportation and Industrial G'!Q$35)*10^9*'Assumptions (O&amp;G Upstream)'!R$309/'Assumptions (O&amp;G Upstream)'!R$319/10^9*'Inflation GDP Population'!$S$18/'Inflation GDP Population'!Q$18</f>
        <v>27.76365026</v>
      </c>
      <c r="T55" s="132">
        <f>sum('Transportation and Industrial G'!R$35)*10^9*'Assumptions (O&amp;G Upstream)'!S$309/'Assumptions (O&amp;G Upstream)'!S$319/10^9*'Inflation GDP Population'!$S$18/'Inflation GDP Population'!R$18</f>
        <v>24.60778659</v>
      </c>
      <c r="U55" s="132">
        <f>sum('Transportation and Industrial G'!S$35)*10^9*'Assumptions (O&amp;G Upstream)'!T$309/'Assumptions (O&amp;G Upstream)'!T$319/10^9*'Inflation GDP Population'!$S$18/'Inflation GDP Population'!S$18</f>
        <v>29.29956195</v>
      </c>
      <c r="V55" s="132">
        <f>sum('Transportation and Industrial G'!T$35)*10^9*'Assumptions (O&amp;G Upstream)'!U$309/'Assumptions (O&amp;G Upstream)'!U$319/10^9*'Inflation GDP Population'!$S$18/'Inflation GDP Population'!T$18</f>
        <v>37.10198539</v>
      </c>
      <c r="W55" s="132">
        <f>sum('Transportation and Industrial G'!U$35)*10^9*'Assumptions (O&amp;G Upstream)'!V$309/'Assumptions (O&amp;G Upstream)'!V$319/10^9*'Inflation GDP Population'!$S$18/'Inflation GDP Population'!U$18</f>
        <v>39.54897447</v>
      </c>
      <c r="X55" s="132">
        <f>sum('Transportation and Industrial G'!V$35)*10^9*'Assumptions (O&amp;G Upstream)'!W$309/'Assumptions (O&amp;G Upstream)'!W$319/10^9*'Inflation GDP Population'!$S$18/'Inflation GDP Population'!V$18</f>
        <v>41.478481</v>
      </c>
      <c r="Y55" s="132">
        <f>sum('Transportation and Industrial G'!W$35)*10^9*'Assumptions (O&amp;G Upstream)'!X$309/'Assumptions (O&amp;G Upstream)'!X$319/10^9*'Inflation GDP Population'!$S$18/'Inflation GDP Population'!W$18</f>
        <v>43.22282496</v>
      </c>
      <c r="Z55" s="132">
        <f>sum('Transportation and Industrial G'!X$35)*10^9*'Assumptions (O&amp;G Upstream)'!Y$309/'Assumptions (O&amp;G Upstream)'!Y$319/10^9*'Inflation GDP Population'!$S$18/'Inflation GDP Population'!X$18</f>
        <v>43.58445864</v>
      </c>
      <c r="AA55" s="132">
        <f>sum('Transportation and Industrial G'!Y$35)*10^9*'Assumptions (O&amp;G Upstream)'!Z$309/'Assumptions (O&amp;G Upstream)'!Z$319/10^9*'Inflation GDP Population'!$S$18/'Inflation GDP Population'!Y$18</f>
        <v>45.34923845</v>
      </c>
      <c r="AB55" s="132">
        <f>sum('Transportation and Industrial G'!Z$35)*10^9*'Assumptions (O&amp;G Upstream)'!AA$309/'Assumptions (O&amp;G Upstream)'!AA$319/10^9*'Inflation GDP Population'!$S$18/'Inflation GDP Population'!Z$18</f>
        <v>48.08522185</v>
      </c>
      <c r="AC55" s="132">
        <f>sum('Transportation and Industrial G'!AA$35)*10^9*'Assumptions (O&amp;G Upstream)'!AB$309/'Assumptions (O&amp;G Upstream)'!AB$319/10^9*'Inflation GDP Population'!$S$18/'Inflation GDP Population'!AA$18</f>
        <v>50.59676039</v>
      </c>
      <c r="AD55" s="132">
        <f>sum('Transportation and Industrial G'!AB$35)*10^9*'Assumptions (O&amp;G Upstream)'!AC$309/'Assumptions (O&amp;G Upstream)'!AC$319/10^9*'Inflation GDP Population'!$S$18/'Inflation GDP Population'!AB$18</f>
        <v>52.77080767</v>
      </c>
      <c r="AE55" s="132">
        <f>sum('Transportation and Industrial G'!AC$35)*10^9*'Assumptions (O&amp;G Upstream)'!AD$309/'Assumptions (O&amp;G Upstream)'!AD$319/10^9*'Inflation GDP Population'!$S$18/'Inflation GDP Population'!AC$18</f>
        <v>55.10902208</v>
      </c>
      <c r="AF55" s="132">
        <f>sum('Transportation and Industrial G'!AD$35)*10^9*'Assumptions (O&amp;G Upstream)'!AE$309/'Assumptions (O&amp;G Upstream)'!AE$319/10^9*'Inflation GDP Population'!$S$18/'Inflation GDP Population'!AD$18</f>
        <v>57.08454243</v>
      </c>
      <c r="AG55" s="132">
        <f>sum('Transportation and Industrial G'!AE$35)*10^9*'Assumptions (O&amp;G Upstream)'!AF$309/'Assumptions (O&amp;G Upstream)'!AF$319/10^9*'Inflation GDP Population'!$S$18/'Inflation GDP Population'!AE$18</f>
        <v>59.22060453</v>
      </c>
      <c r="AH55" s="132">
        <f>sum('Transportation and Industrial G'!AF$35)*10^9*'Assumptions (O&amp;G Upstream)'!AG$309/'Assumptions (O&amp;G Upstream)'!AG$319/10^9*'Inflation GDP Population'!$S$18/'Inflation GDP Population'!AF$18</f>
        <v>60.99333861</v>
      </c>
      <c r="AI55" s="132">
        <f>sum('Transportation and Industrial G'!AG$35)*10^9*'Assumptions (O&amp;G Upstream)'!AH$309/'Assumptions (O&amp;G Upstream)'!AH$319/10^9*'Inflation GDP Population'!$S$18/'Inflation GDP Population'!AG$18</f>
        <v>63.12865138</v>
      </c>
      <c r="AJ55" s="132">
        <f>sum('Transportation and Industrial G'!AH$35)*10^9*'Assumptions (O&amp;G Upstream)'!AI$309/'Assumptions (O&amp;G Upstream)'!AI$319/10^9*'Inflation GDP Population'!$S$18/'Inflation GDP Population'!AH$18</f>
        <v>64.79118765</v>
      </c>
      <c r="AK55" s="132">
        <f>sum('Transportation and Industrial G'!AI$35)*10^9*'Assumptions (O&amp;G Upstream)'!AJ$309/'Assumptions (O&amp;G Upstream)'!AJ$319/10^9*'Inflation GDP Population'!$S$18/'Inflation GDP Population'!AI$18</f>
        <v>67.61913579</v>
      </c>
      <c r="AL55" s="132">
        <f>sum('Transportation and Industrial G'!AJ$35)*10^9*'Assumptions (O&amp;G Upstream)'!AK$309/'Assumptions (O&amp;G Upstream)'!AK$319/10^9*'Inflation GDP Population'!$S$18/'Inflation GDP Population'!AJ$18</f>
        <v>68.98303634</v>
      </c>
      <c r="AM55" s="132">
        <f>sum('Transportation and Industrial G'!AK$35)*10^9*'Assumptions (O&amp;G Upstream)'!AL$309/'Assumptions (O&amp;G Upstream)'!AL$319/10^9*'Inflation GDP Population'!$S$18/'Inflation GDP Population'!AK$18</f>
        <v>71.06672614</v>
      </c>
      <c r="AN55" s="132">
        <f>sum('Transportation and Industrial G'!AL$35)*10^9*'Assumptions (O&amp;G Upstream)'!AM$309/'Assumptions (O&amp;G Upstream)'!AM$319/10^9*'Inflation GDP Population'!$S$18/'Inflation GDP Population'!AL$18</f>
        <v>73.4890603</v>
      </c>
      <c r="AO55" s="132">
        <f>sum('Transportation and Industrial G'!AM$35)*10^9*'Assumptions (O&amp;G Upstream)'!AN$309/'Assumptions (O&amp;G Upstream)'!AN$319/10^9*'Inflation GDP Population'!$S$18/'Inflation GDP Population'!AM$18</f>
        <v>74.23199131</v>
      </c>
      <c r="AP55" s="132">
        <f>sum('Transportation and Industrial G'!AN$35)*10^9*'Assumptions (O&amp;G Upstream)'!AO$309/'Assumptions (O&amp;G Upstream)'!AO$319/10^9*'Inflation GDP Population'!$S$18/'Inflation GDP Population'!AN$18</f>
        <v>76.14604496</v>
      </c>
      <c r="AQ55" s="132">
        <f>sum('Transportation and Industrial G'!AO$35)*10^9*'Assumptions (O&amp;G Upstream)'!AP$309/'Assumptions (O&amp;G Upstream)'!AP$319/10^9*'Inflation GDP Population'!$S$18/'Inflation GDP Population'!AO$18</f>
        <v>77.75946403</v>
      </c>
      <c r="AR55" s="132">
        <f>sum('Transportation and Industrial G'!AP$35)*10^9*'Assumptions (O&amp;G Upstream)'!AQ$309/'Assumptions (O&amp;G Upstream)'!AQ$319/10^9*'Inflation GDP Population'!$S$18/'Inflation GDP Population'!AP$18</f>
        <v>79.96293522</v>
      </c>
      <c r="AS55" s="132">
        <f>sum('Transportation and Industrial G'!AQ$35)*10^9*'Assumptions (O&amp;G Upstream)'!AR$309/'Assumptions (O&amp;G Upstream)'!AR$319/10^9*'Inflation GDP Population'!$S$18/'Inflation GDP Population'!AQ$18</f>
        <v>81.53026983</v>
      </c>
      <c r="AT55" s="132">
        <f>sum('Transportation and Industrial G'!AR$35)*10^9*'Assumptions (O&amp;G Upstream)'!AS$309/'Assumptions (O&amp;G Upstream)'!AS$319/10^9*'Inflation GDP Population'!$S$18/'Inflation GDP Population'!AR$18</f>
        <v>83.74631295</v>
      </c>
      <c r="AU55" s="132">
        <f>sum('Transportation and Industrial G'!AS$35)*10^9*'Assumptions (O&amp;G Upstream)'!AT$309/'Assumptions (O&amp;G Upstream)'!AT$319/10^9*'Inflation GDP Population'!$S$18/'Inflation GDP Population'!AS$18</f>
        <v>85.13074491</v>
      </c>
      <c r="AV55" s="132">
        <f>sum('Transportation and Industrial G'!AT$35)*10^9*'Assumptions (O&amp;G Upstream)'!AU$309/'Assumptions (O&amp;G Upstream)'!AU$319/10^9*'Inflation GDP Population'!$S$18/'Inflation GDP Population'!AT$18</f>
        <v>86.76480907</v>
      </c>
      <c r="AW55" s="132">
        <f>sum('Transportation and Industrial G'!AU$35)*10^9*'Assumptions (O&amp;G Upstream)'!AV$309/'Assumptions (O&amp;G Upstream)'!AV$319/10^9*'Inflation GDP Population'!$S$18/'Inflation GDP Population'!AU$18</f>
        <v>88.43994212</v>
      </c>
      <c r="AX55" s="132">
        <f>sum('Transportation and Industrial G'!AV$35)*10^9*'Assumptions (O&amp;G Upstream)'!AW$309/'Assumptions (O&amp;G Upstream)'!AW$319/10^9*'Inflation GDP Population'!$S$18/'Inflation GDP Population'!AV$18</f>
        <v>89.97857234</v>
      </c>
      <c r="AY55" s="132">
        <f>sum('Transportation and Industrial G'!AW$35)*10^9*'Assumptions (O&amp;G Upstream)'!AX$309/'Assumptions (O&amp;G Upstream)'!AX$319/10^9*'Inflation GDP Population'!$S$18/'Inflation GDP Population'!AW$18</f>
        <v>91.50910999</v>
      </c>
      <c r="AZ55" s="132">
        <f>sum('Transportation and Industrial G'!AX$35)*10^9*'Assumptions (O&amp;G Upstream)'!AY$309/'Assumptions (O&amp;G Upstream)'!AY$319/10^9*'Inflation GDP Population'!$S$18/'Inflation GDP Population'!AX$18</f>
        <v>93.08325978</v>
      </c>
      <c r="BA55" s="132">
        <f>sum('Transportation and Industrial G'!AY$35)*10^9*'Assumptions (O&amp;G Upstream)'!AZ$309/'Assumptions (O&amp;G Upstream)'!AZ$319/10^9*'Inflation GDP Population'!$S$18/'Inflation GDP Population'!AY$18</f>
        <v>94.48487061</v>
      </c>
      <c r="BB55" s="132">
        <f>sum('Transportation and Industrial G'!AZ$35)*10^9*'Assumptions (O&amp;G Upstream)'!BA$309/'Assumptions (O&amp;G Upstream)'!BA$319/10^9*'Inflation GDP Population'!$S$18/'Inflation GDP Population'!AZ$18</f>
        <v>95.83857503</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0.3273463771</v>
      </c>
      <c r="E56" s="132">
        <f>sum('Transportation and Industrial G'!C$34)*10^9*'Assumptions (O&amp;G Upstream)'!D$309/'Assumptions (O&amp;G Upstream)'!D$319/10^9*'Inflation GDP Population'!$S$18/'Inflation GDP Population'!C$18</f>
        <v>0.2141333856</v>
      </c>
      <c r="F56" s="132">
        <f>sum('Transportation and Industrial G'!D$34)*10^9*'Assumptions (O&amp;G Upstream)'!E$309/'Assumptions (O&amp;G Upstream)'!E$319/10^9*'Inflation GDP Population'!$S$18/'Inflation GDP Population'!D$18</f>
        <v>0.1580629856</v>
      </c>
      <c r="G56" s="132">
        <f>sum('Transportation and Industrial G'!E$34)*10^9*'Assumptions (O&amp;G Upstream)'!F$309/'Assumptions (O&amp;G Upstream)'!F$319/10^9*'Inflation GDP Population'!$S$18/'Inflation GDP Population'!E$18</f>
        <v>0.2104632271</v>
      </c>
      <c r="H56" s="132">
        <f>sum('Transportation and Industrial G'!F$34)*10^9*'Assumptions (O&amp;G Upstream)'!G$309/'Assumptions (O&amp;G Upstream)'!G$319/10^9*'Inflation GDP Population'!$S$18/'Inflation GDP Population'!F$18</f>
        <v>0.1733066214</v>
      </c>
      <c r="I56" s="132">
        <f>sum('Transportation and Industrial G'!G$34)*10^9*'Assumptions (O&amp;G Upstream)'!H$309/'Assumptions (O&amp;G Upstream)'!H$319/10^9*'Inflation GDP Population'!$S$18/'Inflation GDP Population'!G$18</f>
        <v>0.3250983042</v>
      </c>
      <c r="J56" s="132">
        <f>sum('Transportation and Industrial G'!H$34)*10^9*'Assumptions (O&amp;G Upstream)'!I$309/'Assumptions (O&amp;G Upstream)'!I$319/10^9*'Inflation GDP Population'!$S$18/'Inflation GDP Population'!H$18</f>
        <v>0.3309539341</v>
      </c>
      <c r="K56" s="132">
        <f>sum('Transportation and Industrial G'!I$34)*10^9*'Assumptions (O&amp;G Upstream)'!J$309/'Assumptions (O&amp;G Upstream)'!J$319/10^9*'Inflation GDP Population'!$S$18/'Inflation GDP Population'!I$18</f>
        <v>0.2765531624</v>
      </c>
      <c r="L56" s="132">
        <f>sum('Transportation and Industrial G'!J$34)*10^9*'Assumptions (O&amp;G Upstream)'!K$309/'Assumptions (O&amp;G Upstream)'!K$319/10^9*'Inflation GDP Population'!$S$18/'Inflation GDP Population'!J$18</f>
        <v>0.4704665652</v>
      </c>
      <c r="M56" s="132">
        <f>sum('Transportation and Industrial G'!K$34)*10^9*'Assumptions (O&amp;G Upstream)'!L$309/'Assumptions (O&amp;G Upstream)'!L$319/10^9*'Inflation GDP Population'!$S$18/'Inflation GDP Population'!K$18</f>
        <v>0.3372542163</v>
      </c>
      <c r="N56" s="132">
        <f>sum('Transportation and Industrial G'!L$34)*10^9*'Assumptions (O&amp;G Upstream)'!M$309/'Assumptions (O&amp;G Upstream)'!M$319/10^9*'Inflation GDP Population'!$S$18/'Inflation GDP Population'!L$18</f>
        <v>0.388365246</v>
      </c>
      <c r="O56" s="132">
        <f>sum('Transportation and Industrial G'!M$34)*10^9*'Assumptions (O&amp;G Upstream)'!N$309/'Assumptions (O&amp;G Upstream)'!N$319/10^9*'Inflation GDP Population'!$S$18/'Inflation GDP Population'!M$18</f>
        <v>0.6354256108</v>
      </c>
      <c r="P56" s="132">
        <f>sum('Transportation and Industrial G'!N$34)*10^9*'Assumptions (O&amp;G Upstream)'!O$309/'Assumptions (O&amp;G Upstream)'!O$319/10^9*'Inflation GDP Population'!$S$18/'Inflation GDP Population'!N$18</f>
        <v>0.5720145094</v>
      </c>
      <c r="Q56" s="132">
        <f>sum('Transportation and Industrial G'!O$34)*10^9*'Assumptions (O&amp;G Upstream)'!P$309/'Assumptions (O&amp;G Upstream)'!P$319/10^9*'Inflation GDP Population'!$S$18/'Inflation GDP Population'!O$18</f>
        <v>0.519297554</v>
      </c>
      <c r="R56" s="132">
        <f>sum('Transportation and Industrial G'!P$34)*10^9*'Assumptions (O&amp;G Upstream)'!Q$309/'Assumptions (O&amp;G Upstream)'!Q$319/10^9*'Inflation GDP Population'!$S$18/'Inflation GDP Population'!P$18</f>
        <v>0.472699516</v>
      </c>
      <c r="S56" s="132">
        <f>sum('Transportation and Industrial G'!Q$34)*10^9*'Assumptions (O&amp;G Upstream)'!R$309/'Assumptions (O&amp;G Upstream)'!R$319/10^9*'Inflation GDP Population'!$S$18/'Inflation GDP Population'!Q$18</f>
        <v>0.4501767166</v>
      </c>
      <c r="T56" s="132">
        <f>sum('Transportation and Industrial G'!R$34)*10^9*'Assumptions (O&amp;G Upstream)'!S$309/'Assumptions (O&amp;G Upstream)'!S$319/10^9*'Inflation GDP Population'!$S$18/'Inflation GDP Population'!R$18</f>
        <v>0.3966332652</v>
      </c>
      <c r="U56" s="132">
        <f>sum('Transportation and Industrial G'!S$34)*10^9*'Assumptions (O&amp;G Upstream)'!T$309/'Assumptions (O&amp;G Upstream)'!T$319/10^9*'Inflation GDP Population'!$S$18/'Inflation GDP Population'!S$18</f>
        <v>0.4158578095</v>
      </c>
      <c r="V56" s="132">
        <f>sum('Transportation and Industrial G'!T$34)*10^9*'Assumptions (O&amp;G Upstream)'!U$309/'Assumptions (O&amp;G Upstream)'!U$319/10^9*'Inflation GDP Population'!$S$18/'Inflation GDP Population'!T$18</f>
        <v>0.5237100723</v>
      </c>
      <c r="W56" s="132">
        <f>sum('Transportation and Industrial G'!U$34)*10^9*'Assumptions (O&amp;G Upstream)'!V$309/'Assumptions (O&amp;G Upstream)'!V$319/10^9*'Inflation GDP Population'!$S$18/'Inflation GDP Population'!U$18</f>
        <v>0.5552499958</v>
      </c>
      <c r="X56" s="132">
        <f>sum('Transportation and Industrial G'!V$34)*10^9*'Assumptions (O&amp;G Upstream)'!W$309/'Assumptions (O&amp;G Upstream)'!W$319/10^9*'Inflation GDP Population'!$S$18/'Inflation GDP Population'!V$18</f>
        <v>0.5792735573</v>
      </c>
      <c r="Y56" s="132">
        <f>sum('Transportation and Industrial G'!W$34)*10^9*'Assumptions (O&amp;G Upstream)'!X$309/'Assumptions (O&amp;G Upstream)'!X$319/10^9*'Inflation GDP Population'!$S$18/'Inflation GDP Population'!W$18</f>
        <v>0.6005207305</v>
      </c>
      <c r="Z56" s="132">
        <f>sum('Transportation and Industrial G'!X$34)*10^9*'Assumptions (O&amp;G Upstream)'!Y$309/'Assumptions (O&amp;G Upstream)'!Y$319/10^9*'Inflation GDP Population'!$S$18/'Inflation GDP Population'!X$18</f>
        <v>0.6024840464</v>
      </c>
      <c r="AA56" s="132">
        <f>sum('Transportation and Industrial G'!Y$34)*10^9*'Assumptions (O&amp;G Upstream)'!Z$309/'Assumptions (O&amp;G Upstream)'!Z$319/10^9*'Inflation GDP Population'!$S$18/'Inflation GDP Population'!Y$18</f>
        <v>0.6237730512</v>
      </c>
      <c r="AB56" s="132">
        <f>sum('Transportation and Industrial G'!Z$34)*10^9*'Assumptions (O&amp;G Upstream)'!AA$309/'Assumptions (O&amp;G Upstream)'!AA$319/10^9*'Inflation GDP Population'!$S$18/'Inflation GDP Population'!Z$18</f>
        <v>0.6581930769</v>
      </c>
      <c r="AC56" s="132">
        <f>sum('Transportation and Industrial G'!AA$34)*10^9*'Assumptions (O&amp;G Upstream)'!AB$309/'Assumptions (O&amp;G Upstream)'!AB$319/10^9*'Inflation GDP Population'!$S$18/'Inflation GDP Population'!AA$18</f>
        <v>0.6892719014</v>
      </c>
      <c r="AD56" s="132">
        <f>sum('Transportation and Industrial G'!AB$34)*10^9*'Assumptions (O&amp;G Upstream)'!AC$309/'Assumptions (O&amp;G Upstream)'!AC$319/10^9*'Inflation GDP Population'!$S$18/'Inflation GDP Population'!AB$18</f>
        <v>0.7155297171</v>
      </c>
      <c r="AE56" s="132">
        <f>sum('Transportation and Industrial G'!AC$34)*10^9*'Assumptions (O&amp;G Upstream)'!AD$309/'Assumptions (O&amp;G Upstream)'!AD$319/10^9*'Inflation GDP Population'!$S$18/'Inflation GDP Population'!AC$18</f>
        <v>0.743809018</v>
      </c>
      <c r="AF56" s="132">
        <f>sum('Transportation and Industrial G'!AD$34)*10^9*'Assumptions (O&amp;G Upstream)'!AE$309/'Assumptions (O&amp;G Upstream)'!AE$319/10^9*'Inflation GDP Population'!$S$18/'Inflation GDP Population'!AD$18</f>
        <v>0.7670076124</v>
      </c>
      <c r="AG56" s="132">
        <f>sum('Transportation and Industrial G'!AE$34)*10^9*'Assumptions (O&amp;G Upstream)'!AF$309/'Assumptions (O&amp;G Upstream)'!AF$319/10^9*'Inflation GDP Population'!$S$18/'Inflation GDP Population'!AE$18</f>
        <v>0.7921965424</v>
      </c>
      <c r="AH56" s="132">
        <f>sum('Transportation and Industrial G'!AF$34)*10^9*'Assumptions (O&amp;G Upstream)'!AG$309/'Assumptions (O&amp;G Upstream)'!AG$319/10^9*'Inflation GDP Population'!$S$18/'Inflation GDP Population'!AF$18</f>
        <v>0.8123757999</v>
      </c>
      <c r="AI56" s="132">
        <f>sum('Transportation and Industrial G'!AG$34)*10^9*'Assumptions (O&amp;G Upstream)'!AH$309/'Assumptions (O&amp;G Upstream)'!AH$319/10^9*'Inflation GDP Population'!$S$18/'Inflation GDP Population'!AG$18</f>
        <v>0.8372401845</v>
      </c>
      <c r="AJ56" s="132">
        <f>sum('Transportation and Industrial G'!AH$34)*10^9*'Assumptions (O&amp;G Upstream)'!AI$309/'Assumptions (O&amp;G Upstream)'!AI$319/10^9*'Inflation GDP Population'!$S$18/'Inflation GDP Population'!AH$18</f>
        <v>0.8557009938</v>
      </c>
      <c r="AK56" s="132">
        <f>sum('Transportation and Industrial G'!AI$34)*10^9*'Assumptions (O&amp;G Upstream)'!AJ$309/'Assumptions (O&amp;G Upstream)'!AJ$319/10^9*'Inflation GDP Population'!$S$18/'Inflation GDP Population'!AI$18</f>
        <v>0.8893872409</v>
      </c>
      <c r="AL56" s="132">
        <f>sum('Transportation and Industrial G'!AJ$34)*10^9*'Assumptions (O&amp;G Upstream)'!AK$309/'Assumptions (O&amp;G Upstream)'!AK$319/10^9*'Inflation GDP Population'!$S$18/'Inflation GDP Population'!AJ$18</f>
        <v>0.9036713694</v>
      </c>
      <c r="AM56" s="132">
        <f>sum('Transportation and Industrial G'!AK$34)*10^9*'Assumptions (O&amp;G Upstream)'!AL$309/'Assumptions (O&amp;G Upstream)'!AL$319/10^9*'Inflation GDP Population'!$S$18/'Inflation GDP Population'!AK$18</f>
        <v>0.9272831419</v>
      </c>
      <c r="AN56" s="132">
        <f>sum('Transportation and Industrial G'!AL$34)*10^9*'Assumptions (O&amp;G Upstream)'!AM$309/'Assumptions (O&amp;G Upstream)'!AM$319/10^9*'Inflation GDP Population'!$S$18/'Inflation GDP Population'!AL$18</f>
        <v>0.955161185</v>
      </c>
      <c r="AO56" s="132">
        <f>sum('Transportation and Industrial G'!AM$34)*10^9*'Assumptions (O&amp;G Upstream)'!AN$309/'Assumptions (O&amp;G Upstream)'!AN$319/10^9*'Inflation GDP Population'!$S$18/'Inflation GDP Population'!AM$18</f>
        <v>0.9611303307</v>
      </c>
      <c r="AP56" s="132">
        <f>sum('Transportation and Industrial G'!AN$34)*10^9*'Assumptions (O&amp;G Upstream)'!AO$309/'Assumptions (O&amp;G Upstream)'!AO$319/10^9*'Inflation GDP Population'!$S$18/'Inflation GDP Population'!AN$18</f>
        <v>0.982209751</v>
      </c>
      <c r="AQ56" s="132">
        <f>sum('Transportation and Industrial G'!AO$34)*10^9*'Assumptions (O&amp;G Upstream)'!AP$309/'Assumptions (O&amp;G Upstream)'!AP$319/10^9*'Inflation GDP Population'!$S$18/'Inflation GDP Population'!AO$18</f>
        <v>0.9993178555</v>
      </c>
      <c r="AR56" s="132">
        <f>sum('Transportation and Industrial G'!AP$34)*10^9*'Assumptions (O&amp;G Upstream)'!AQ$309/'Assumptions (O&amp;G Upstream)'!AQ$319/10^9*'Inflation GDP Population'!$S$18/'Inflation GDP Population'!AP$18</f>
        <v>1.023905042</v>
      </c>
      <c r="AS56" s="132">
        <f>sum('Transportation and Industrial G'!AQ$34)*10^9*'Assumptions (O&amp;G Upstream)'!AR$309/'Assumptions (O&amp;G Upstream)'!AR$319/10^9*'Inflation GDP Population'!$S$18/'Inflation GDP Population'!AQ$18</f>
        <v>1.04024773</v>
      </c>
      <c r="AT56" s="132">
        <f>sum('Transportation and Industrial G'!AR$34)*10^9*'Assumptions (O&amp;G Upstream)'!AS$309/'Assumptions (O&amp;G Upstream)'!AS$319/10^9*'Inflation GDP Population'!$S$18/'Inflation GDP Population'!AR$18</f>
        <v>1.064771086</v>
      </c>
      <c r="AU56" s="132">
        <f>sum('Transportation and Industrial G'!AS$34)*10^9*'Assumptions (O&amp;G Upstream)'!AT$309/'Assumptions (O&amp;G Upstream)'!AT$319/10^9*'Inflation GDP Population'!$S$18/'Inflation GDP Population'!AS$18</f>
        <v>1.078635511</v>
      </c>
      <c r="AV56" s="132">
        <f>sum('Transportation and Industrial G'!AT$34)*10^9*'Assumptions (O&amp;G Upstream)'!AU$309/'Assumptions (O&amp;G Upstream)'!AU$319/10^9*'Inflation GDP Population'!$S$18/'Inflation GDP Population'!AT$18</f>
        <v>1.095605169</v>
      </c>
      <c r="AW56" s="132">
        <f>sum('Transportation and Industrial G'!AU$34)*10^9*'Assumptions (O&amp;G Upstream)'!AV$309/'Assumptions (O&amp;G Upstream)'!AV$319/10^9*'Inflation GDP Population'!$S$18/'Inflation GDP Population'!AU$18</f>
        <v>1.113025034</v>
      </c>
      <c r="AX56" s="132">
        <f>sum('Transportation and Industrial G'!AV$34)*10^9*'Assumptions (O&amp;G Upstream)'!AW$309/'Assumptions (O&amp;G Upstream)'!AW$319/10^9*'Inflation GDP Population'!$S$18/'Inflation GDP Population'!AV$18</f>
        <v>1.128664525</v>
      </c>
      <c r="AY56" s="132">
        <f>sum('Transportation and Industrial G'!AW$34)*10^9*'Assumptions (O&amp;G Upstream)'!AX$309/'Assumptions (O&amp;G Upstream)'!AX$319/10^9*'Inflation GDP Population'!$S$18/'Inflation GDP Population'!AW$18</f>
        <v>1.144147746</v>
      </c>
      <c r="AZ56" s="132">
        <f>sum('Transportation and Industrial G'!AX$34)*10^9*'Assumptions (O&amp;G Upstream)'!AY$309/'Assumptions (O&amp;G Upstream)'!AY$319/10^9*'Inflation GDP Population'!$S$18/'Inflation GDP Population'!AX$18</f>
        <v>1.160121635</v>
      </c>
      <c r="BA56" s="132">
        <f>sum('Transportation and Industrial G'!AY$34)*10^9*'Assumptions (O&amp;G Upstream)'!AZ$309/'Assumptions (O&amp;G Upstream)'!AZ$319/10^9*'Inflation GDP Population'!$S$18/'Inflation GDP Population'!AY$18</f>
        <v>1.173897064</v>
      </c>
      <c r="BB56" s="132">
        <f>sum('Transportation and Industrial G'!AZ$34)*10^9*'Assumptions (O&amp;G Upstream)'!BA$309/'Assumptions (O&amp;G Upstream)'!BA$319/10^9*'Inflation GDP Population'!$S$18/'Inflation GDP Population'!AZ$18</f>
        <v>1.187039089</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18.01478317</v>
      </c>
      <c r="E57" s="132">
        <f>sum('Transportation and Industrial G'!C$31:C$32)*10^9*'Assumptions (O&amp;G Upstream)'!D$309/'Assumptions (O&amp;G Upstream)'!D$319/10^9*'Inflation GDP Population'!$S$18/'Inflation GDP Population'!C$18</f>
        <v>15.72019485</v>
      </c>
      <c r="F57" s="132">
        <f>sum('Transportation and Industrial G'!D$31:D$32)*10^9*'Assumptions (O&amp;G Upstream)'!E$309/'Assumptions (O&amp;G Upstream)'!E$319/10^9*'Inflation GDP Population'!$S$18/'Inflation GDP Population'!D$18</f>
        <v>16.01357808</v>
      </c>
      <c r="G57" s="132">
        <f>sum('Transportation and Industrial G'!E$31:E$32)*10^9*'Assumptions (O&amp;G Upstream)'!F$309/'Assumptions (O&amp;G Upstream)'!F$319/10^9*'Inflation GDP Population'!$S$18/'Inflation GDP Population'!E$18</f>
        <v>18.27574782</v>
      </c>
      <c r="H57" s="132">
        <f>sum('Transportation and Industrial G'!F$31:F$32)*10^9*'Assumptions (O&amp;G Upstream)'!G$309/'Assumptions (O&amp;G Upstream)'!G$319/10^9*'Inflation GDP Population'!$S$18/'Inflation GDP Population'!F$18</f>
        <v>23.95744182</v>
      </c>
      <c r="I57" s="132">
        <f>sum('Transportation and Industrial G'!G$31:G$32)*10^9*'Assumptions (O&amp;G Upstream)'!H$309/'Assumptions (O&amp;G Upstream)'!H$319/10^9*'Inflation GDP Population'!$S$18/'Inflation GDP Population'!G$18</f>
        <v>31.65371059</v>
      </c>
      <c r="J57" s="132">
        <f>sum('Transportation and Industrial G'!H$31:H$32)*10^9*'Assumptions (O&amp;G Upstream)'!I$309/'Assumptions (O&amp;G Upstream)'!I$319/10^9*'Inflation GDP Population'!$S$18/'Inflation GDP Population'!H$18</f>
        <v>37.61945223</v>
      </c>
      <c r="K57" s="132">
        <f>sum('Transportation and Industrial G'!I$31:I$32)*10^9*'Assumptions (O&amp;G Upstream)'!J$309/'Assumptions (O&amp;G Upstream)'!J$319/10^9*'Inflation GDP Population'!$S$18/'Inflation GDP Population'!I$18</f>
        <v>40.48507231</v>
      </c>
      <c r="L57" s="132">
        <f>sum('Transportation and Industrial G'!J$31:J$32)*10^9*'Assumptions (O&amp;G Upstream)'!K$309/'Assumptions (O&amp;G Upstream)'!K$319/10^9*'Inflation GDP Population'!$S$18/'Inflation GDP Population'!J$18</f>
        <v>52.64083176</v>
      </c>
      <c r="M57" s="132">
        <f>sum('Transportation and Industrial G'!K$31:K$32)*10^9*'Assumptions (O&amp;G Upstream)'!L$309/'Assumptions (O&amp;G Upstream)'!L$319/10^9*'Inflation GDP Population'!$S$18/'Inflation GDP Population'!K$18</f>
        <v>30.96378939</v>
      </c>
      <c r="N57" s="132">
        <f>sum('Transportation and Industrial G'!L$31:L$32)*10^9*'Assumptions (O&amp;G Upstream)'!M$309/'Assumptions (O&amp;G Upstream)'!M$319/10^9*'Inflation GDP Population'!$S$18/'Inflation GDP Population'!L$18</f>
        <v>41.01248152</v>
      </c>
      <c r="O57" s="132">
        <f>sum('Transportation and Industrial G'!M$31:M$32)*10^9*'Assumptions (O&amp;G Upstream)'!N$309/'Assumptions (O&amp;G Upstream)'!N$319/10^9*'Inflation GDP Population'!$S$18/'Inflation GDP Population'!M$18</f>
        <v>48.26567792</v>
      </c>
      <c r="P57" s="132">
        <f>sum('Transportation and Industrial G'!N$31:N$32)*10^9*'Assumptions (O&amp;G Upstream)'!O$309/'Assumptions (O&amp;G Upstream)'!O$319/10^9*'Inflation GDP Population'!$S$18/'Inflation GDP Population'!N$18</f>
        <v>46.31907779</v>
      </c>
      <c r="Q57" s="132">
        <f>sum('Transportation and Industrial G'!O$31:O$32)*10^9*'Assumptions (O&amp;G Upstream)'!P$309/'Assumptions (O&amp;G Upstream)'!P$319/10^9*'Inflation GDP Population'!$S$18/'Inflation GDP Population'!O$18</f>
        <v>49.49610246</v>
      </c>
      <c r="R57" s="132">
        <f>sum('Transportation and Industrial G'!P$31:P$32)*10^9*'Assumptions (O&amp;G Upstream)'!Q$309/'Assumptions (O&amp;G Upstream)'!Q$319/10^9*'Inflation GDP Population'!$S$18/'Inflation GDP Population'!P$18</f>
        <v>49.65661171</v>
      </c>
      <c r="S57" s="132">
        <f>sum('Transportation and Industrial G'!Q$31:Q$32)*10^9*'Assumptions (O&amp;G Upstream)'!R$309/'Assumptions (O&amp;G Upstream)'!R$319/10^9*'Inflation GDP Population'!$S$18/'Inflation GDP Population'!Q$18</f>
        <v>26.74944422</v>
      </c>
      <c r="T57" s="132">
        <f>sum('Transportation and Industrial G'!R$31:R$32)*10^9*'Assumptions (O&amp;G Upstream)'!S$309/'Assumptions (O&amp;G Upstream)'!S$319/10^9*'Inflation GDP Population'!$S$18/'Inflation GDP Population'!R$18</f>
        <v>24.35559171</v>
      </c>
      <c r="U57" s="132">
        <f>sum('Transportation and Industrial G'!S$31:S$32)*10^9*'Assumptions (O&amp;G Upstream)'!T$309/'Assumptions (O&amp;G Upstream)'!T$319/10^9*'Inflation GDP Population'!$S$18/'Inflation GDP Population'!S$18</f>
        <v>28.08928267</v>
      </c>
      <c r="V57" s="132">
        <f>sum('Transportation and Industrial G'!T$31:T$32)*10^9*'Assumptions (O&amp;G Upstream)'!U$309/'Assumptions (O&amp;G Upstream)'!U$319/10^9*'Inflation GDP Population'!$S$18/'Inflation GDP Population'!T$18</f>
        <v>34.97566782</v>
      </c>
      <c r="W57" s="132">
        <f>sum('Transportation and Industrial G'!U$31:U$32)*10^9*'Assumptions (O&amp;G Upstream)'!V$309/'Assumptions (O&amp;G Upstream)'!V$319/10^9*'Inflation GDP Population'!$S$18/'Inflation GDP Population'!U$18</f>
        <v>36.6659973</v>
      </c>
      <c r="X57" s="132">
        <f>sum('Transportation and Industrial G'!V$31:V$32)*10^9*'Assumptions (O&amp;G Upstream)'!W$309/'Assumptions (O&amp;G Upstream)'!W$319/10^9*'Inflation GDP Population'!$S$18/'Inflation GDP Population'!V$18</f>
        <v>37.82497068</v>
      </c>
      <c r="Y57" s="132">
        <f>sum('Transportation and Industrial G'!W$31:W$32)*10^9*'Assumptions (O&amp;G Upstream)'!X$309/'Assumptions (O&amp;G Upstream)'!X$319/10^9*'Inflation GDP Population'!$S$18/'Inflation GDP Population'!W$18</f>
        <v>38.77595801</v>
      </c>
      <c r="Z57" s="132">
        <f>sum('Transportation and Industrial G'!X$31:X$32)*10^9*'Assumptions (O&amp;G Upstream)'!Y$309/'Assumptions (O&amp;G Upstream)'!Y$319/10^9*'Inflation GDP Population'!$S$18/'Inflation GDP Population'!X$18</f>
        <v>38.47148739</v>
      </c>
      <c r="AA57" s="132">
        <f>sum('Transportation and Industrial G'!Y$31:Y$32)*10^9*'Assumptions (O&amp;G Upstream)'!Z$309/'Assumptions (O&amp;G Upstream)'!Z$319/10^9*'Inflation GDP Population'!$S$18/'Inflation GDP Population'!Y$18</f>
        <v>39.39106947</v>
      </c>
      <c r="AB57" s="132">
        <f>sum('Transportation and Industrial G'!Z$31:Z$32)*10^9*'Assumptions (O&amp;G Upstream)'!AA$309/'Assumptions (O&amp;G Upstream)'!AA$319/10^9*'Inflation GDP Population'!$S$18/'Inflation GDP Population'!Z$18</f>
        <v>41.10746076</v>
      </c>
      <c r="AC57" s="132">
        <f>sum('Transportation and Industrial G'!AA$31:AA$32)*10^9*'Assumptions (O&amp;G Upstream)'!AB$309/'Assumptions (O&amp;G Upstream)'!AB$319/10^9*'Inflation GDP Population'!$S$18/'Inflation GDP Population'!AA$18</f>
        <v>42.57671333</v>
      </c>
      <c r="AD57" s="132">
        <f>sum('Transportation and Industrial G'!AB$31:AB$32)*10^9*'Assumptions (O&amp;G Upstream)'!AC$309/'Assumptions (O&amp;G Upstream)'!AC$319/10^9*'Inflation GDP Population'!$S$18/'Inflation GDP Population'!AB$18</f>
        <v>43.716069</v>
      </c>
      <c r="AE57" s="132">
        <f>sum('Transportation and Industrial G'!AC$31:AC$32)*10^9*'Assumptions (O&amp;G Upstream)'!AD$309/'Assumptions (O&amp;G Upstream)'!AD$319/10^9*'Inflation GDP Population'!$S$18/'Inflation GDP Population'!AC$18</f>
        <v>44.94941074</v>
      </c>
      <c r="AF57" s="132">
        <f>sum('Transportation and Industrial G'!AD$31:AD$32)*10^9*'Assumptions (O&amp;G Upstream)'!AE$309/'Assumptions (O&amp;G Upstream)'!AE$319/10^9*'Inflation GDP Population'!$S$18/'Inflation GDP Population'!AD$18</f>
        <v>45.84883073</v>
      </c>
      <c r="AG57" s="132">
        <f>sum('Transportation and Industrial G'!AE$31:AE$32)*10^9*'Assumptions (O&amp;G Upstream)'!AF$309/'Assumptions (O&amp;G Upstream)'!AF$319/10^9*'Inflation GDP Population'!$S$18/'Inflation GDP Population'!AE$18</f>
        <v>46.84293311</v>
      </c>
      <c r="AH57" s="132">
        <f>sum('Transportation and Industrial G'!AF$31:AF$32)*10^9*'Assumptions (O&amp;G Upstream)'!AG$309/'Assumptions (O&amp;G Upstream)'!AG$319/10^9*'Inflation GDP Population'!$S$18/'Inflation GDP Population'!AF$18</f>
        <v>47.51894854</v>
      </c>
      <c r="AI57" s="132">
        <f>sum('Transportation and Industrial G'!AG$31:AG$32)*10^9*'Assumptions (O&amp;G Upstream)'!AH$309/'Assumptions (O&amp;G Upstream)'!AH$319/10^9*'Inflation GDP Population'!$S$18/'Inflation GDP Population'!AG$18</f>
        <v>48.44783975</v>
      </c>
      <c r="AJ57" s="132">
        <f>sum('Transportation and Industrial G'!AH$31:AH$32)*10^9*'Assumptions (O&amp;G Upstream)'!AI$309/'Assumptions (O&amp;G Upstream)'!AI$319/10^9*'Inflation GDP Population'!$S$18/'Inflation GDP Population'!AH$18</f>
        <v>48.98649272</v>
      </c>
      <c r="AK57" s="132">
        <f>sum('Transportation and Industrial G'!AI$31:AI$32)*10^9*'Assumptions (O&amp;G Upstream)'!AJ$309/'Assumptions (O&amp;G Upstream)'!AJ$319/10^9*'Inflation GDP Population'!$S$18/'Inflation GDP Population'!AI$18</f>
        <v>50.37212449</v>
      </c>
      <c r="AL57" s="132">
        <f>sum('Transportation and Industrial G'!AJ$31:AJ$32)*10^9*'Assumptions (O&amp;G Upstream)'!AK$309/'Assumptions (O&amp;G Upstream)'!AK$319/10^9*'Inflation GDP Population'!$S$18/'Inflation GDP Population'!AJ$18</f>
        <v>50.63720491</v>
      </c>
      <c r="AM57" s="132">
        <f>sum('Transportation and Industrial G'!AK$31:AK$32)*10^9*'Assumptions (O&amp;G Upstream)'!AL$309/'Assumptions (O&amp;G Upstream)'!AL$319/10^9*'Inflation GDP Population'!$S$18/'Inflation GDP Population'!AK$18</f>
        <v>51.4097898</v>
      </c>
      <c r="AN57" s="132">
        <f>sum('Transportation and Industrial G'!AL$31:AL$32)*10^9*'Assumptions (O&amp;G Upstream)'!AM$309/'Assumptions (O&amp;G Upstream)'!AM$319/10^9*'Inflation GDP Population'!$S$18/'Inflation GDP Population'!AL$18</f>
        <v>52.3960436</v>
      </c>
      <c r="AO57" s="132">
        <f>sum('Transportation and Industrial G'!AM$31:AM$32)*10^9*'Assumptions (O&amp;G Upstream)'!AN$309/'Assumptions (O&amp;G Upstream)'!AN$319/10^9*'Inflation GDP Population'!$S$18/'Inflation GDP Population'!AM$18</f>
        <v>52.16824872</v>
      </c>
      <c r="AP57" s="132">
        <f>sum('Transportation and Industrial G'!AN$31:AN$32)*10^9*'Assumptions (O&amp;G Upstream)'!AO$309/'Assumptions (O&amp;G Upstream)'!AO$319/10^9*'Inflation GDP Population'!$S$18/'Inflation GDP Population'!AN$18</f>
        <v>52.7525946</v>
      </c>
      <c r="AQ57" s="132">
        <f>sum('Transportation and Industrial G'!AO$31:AO$32)*10^9*'Assumptions (O&amp;G Upstream)'!AP$309/'Assumptions (O&amp;G Upstream)'!AP$319/10^9*'Inflation GDP Population'!$S$18/'Inflation GDP Population'!AO$18</f>
        <v>53.10947256</v>
      </c>
      <c r="AR57" s="132">
        <f>sum('Transportation and Industrial G'!AP$31:AP$32)*10^9*'Assumptions (O&amp;G Upstream)'!AQ$309/'Assumptions (O&amp;G Upstream)'!AQ$319/10^9*'Inflation GDP Population'!$S$18/'Inflation GDP Population'!AP$18</f>
        <v>53.84800532</v>
      </c>
      <c r="AS57" s="132">
        <f>sum('Transportation and Industrial G'!AQ$31:AQ$32)*10^9*'Assumptions (O&amp;G Upstream)'!AR$309/'Assumptions (O&amp;G Upstream)'!AR$319/10^9*'Inflation GDP Population'!$S$18/'Inflation GDP Population'!AQ$18</f>
        <v>54.13783076</v>
      </c>
      <c r="AT57" s="132">
        <f>sum('Transportation and Industrial G'!AR$31:AR$32)*10^9*'Assumptions (O&amp;G Upstream)'!AS$309/'Assumptions (O&amp;G Upstream)'!AS$319/10^9*'Inflation GDP Population'!$S$18/'Inflation GDP Population'!AR$18</f>
        <v>54.83864225</v>
      </c>
      <c r="AU57" s="132">
        <f>sum('Transportation and Industrial G'!AS$31:AS$32)*10^9*'Assumptions (O&amp;G Upstream)'!AT$309/'Assumptions (O&amp;G Upstream)'!AT$319/10^9*'Inflation GDP Population'!$S$18/'Inflation GDP Population'!AS$18</f>
        <v>54.97730802</v>
      </c>
      <c r="AV57" s="132">
        <f>sum('Transportation and Industrial G'!AT$31:AT$32)*10^9*'Assumptions (O&amp;G Upstream)'!AU$309/'Assumptions (O&amp;G Upstream)'!AU$319/10^9*'Inflation GDP Population'!$S$18/'Inflation GDP Population'!AT$18</f>
        <v>55.26533303</v>
      </c>
      <c r="AW57" s="132">
        <f>sum('Transportation and Industrial G'!AU$31:AU$32)*10^9*'Assumptions (O&amp;G Upstream)'!AV$309/'Assumptions (O&amp;G Upstream)'!AV$319/10^9*'Inflation GDP Population'!$S$18/'Inflation GDP Population'!AU$18</f>
        <v>55.565468</v>
      </c>
      <c r="AX57" s="132">
        <f>sum('Transportation and Industrial G'!AV$31:AV$32)*10^9*'Assumptions (O&amp;G Upstream)'!AW$309/'Assumptions (O&amp;G Upstream)'!AW$319/10^9*'Inflation GDP Population'!$S$18/'Inflation GDP Population'!AV$18</f>
        <v>55.76700535</v>
      </c>
      <c r="AY57" s="132">
        <f>sum('Transportation and Industrial G'!AW$31:AW$32)*10^9*'Assumptions (O&amp;G Upstream)'!AX$309/'Assumptions (O&amp;G Upstream)'!AX$319/10^9*'Inflation GDP Population'!$S$18/'Inflation GDP Population'!AW$18</f>
        <v>55.95227671</v>
      </c>
      <c r="AZ57" s="132">
        <f>sum('Transportation and Industrial G'!AX$31:AX$32)*10^9*'Assumptions (O&amp;G Upstream)'!AY$309/'Assumptions (O&amp;G Upstream)'!AY$319/10^9*'Inflation GDP Population'!$S$18/'Inflation GDP Population'!AX$18</f>
        <v>56.1529928</v>
      </c>
      <c r="BA57" s="132">
        <f>sum('Transportation and Industrial G'!AY$31:AY$32)*10^9*'Assumptions (O&amp;G Upstream)'!AZ$309/'Assumptions (O&amp;G Upstream)'!AZ$319/10^9*'Inflation GDP Population'!$S$18/'Inflation GDP Population'!AY$18</f>
        <v>56.23974957</v>
      </c>
      <c r="BB57" s="132">
        <f>sum('Transportation and Industrial G'!AZ$31:AZ$32)*10^9*'Assumptions (O&amp;G Upstream)'!BA$309/'Assumptions (O&amp;G Upstream)'!BA$319/10^9*'Inflation GDP Population'!$S$18/'Inflation GDP Population'!AZ$18</f>
        <v>56.2901421</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0.270207719</v>
      </c>
      <c r="E58" s="132">
        <f>sum('Transportation and Industrial G'!C$33)*10^9*'Assumptions (O&amp;G Upstream)'!D$309/'Assumptions (O&amp;G Upstream)'!D$319/10^9*'Inflation GDP Population'!$S$18/'Inflation GDP Population'!C$18</f>
        <v>0.2579210339</v>
      </c>
      <c r="F58" s="132">
        <f>sum('Transportation and Industrial G'!D$33)*10^9*'Assumptions (O&amp;G Upstream)'!E$309/'Assumptions (O&amp;G Upstream)'!E$319/10^9*'Inflation GDP Population'!$S$18/'Inflation GDP Population'!D$18</f>
        <v>0.2278427997</v>
      </c>
      <c r="G58" s="132">
        <f>sum('Transportation and Industrial G'!E$33)*10^9*'Assumptions (O&amp;G Upstream)'!F$309/'Assumptions (O&amp;G Upstream)'!F$319/10^9*'Inflation GDP Population'!$S$18/'Inflation GDP Population'!E$18</f>
        <v>0.2290077549</v>
      </c>
      <c r="H58" s="132">
        <f>sum('Transportation and Industrial G'!F$33)*10^9*'Assumptions (O&amp;G Upstream)'!G$309/'Assumptions (O&amp;G Upstream)'!G$319/10^9*'Inflation GDP Population'!$S$18/'Inflation GDP Population'!F$18</f>
        <v>0.241744385</v>
      </c>
      <c r="I58" s="132">
        <f>sum('Transportation and Industrial G'!G$33)*10^9*'Assumptions (O&amp;G Upstream)'!H$309/'Assumptions (O&amp;G Upstream)'!H$319/10^9*'Inflation GDP Population'!$S$18/'Inflation GDP Population'!G$18</f>
        <v>0.3685144027</v>
      </c>
      <c r="J58" s="132">
        <f>sum('Transportation and Industrial G'!H$33)*10^9*'Assumptions (O&amp;G Upstream)'!I$309/'Assumptions (O&amp;G Upstream)'!I$319/10^9*'Inflation GDP Population'!$S$18/'Inflation GDP Population'!H$18</f>
        <v>0.3173991813</v>
      </c>
      <c r="K58" s="132">
        <f>sum('Transportation and Industrial G'!I$33)*10^9*'Assumptions (O&amp;G Upstream)'!J$309/'Assumptions (O&amp;G Upstream)'!J$319/10^9*'Inflation GDP Population'!$S$18/'Inflation GDP Population'!I$18</f>
        <v>0.3699243694</v>
      </c>
      <c r="L58" s="132">
        <f>sum('Transportation and Industrial G'!J$33)*10^9*'Assumptions (O&amp;G Upstream)'!K$309/'Assumptions (O&amp;G Upstream)'!K$319/10^9*'Inflation GDP Population'!$S$18/'Inflation GDP Population'!J$18</f>
        <v>0.4730966245</v>
      </c>
      <c r="M58" s="132">
        <f>sum('Transportation and Industrial G'!K$33)*10^9*'Assumptions (O&amp;G Upstream)'!L$309/'Assumptions (O&amp;G Upstream)'!L$319/10^9*'Inflation GDP Population'!$S$18/'Inflation GDP Population'!K$18</f>
        <v>0.2486046744</v>
      </c>
      <c r="N58" s="132">
        <f>sum('Transportation and Industrial G'!L$33)*10^9*'Assumptions (O&amp;G Upstream)'!M$309/'Assumptions (O&amp;G Upstream)'!M$319/10^9*'Inflation GDP Population'!$S$18/'Inflation GDP Population'!L$18</f>
        <v>0.3152397057</v>
      </c>
      <c r="O58" s="132">
        <f>sum('Transportation and Industrial G'!M$33)*10^9*'Assumptions (O&amp;G Upstream)'!N$309/'Assumptions (O&amp;G Upstream)'!N$319/10^9*'Inflation GDP Population'!$S$18/'Inflation GDP Population'!M$18</f>
        <v>0.3310560424</v>
      </c>
      <c r="P58" s="132">
        <f>sum('Transportation and Industrial G'!N$33)*10^9*'Assumptions (O&amp;G Upstream)'!O$309/'Assumptions (O&amp;G Upstream)'!O$319/10^9*'Inflation GDP Population'!$S$18/'Inflation GDP Population'!N$18</f>
        <v>0.2570077422</v>
      </c>
      <c r="Q58" s="132">
        <f>sum('Transportation and Industrial G'!O$33)*10^9*'Assumptions (O&amp;G Upstream)'!P$309/'Assumptions (O&amp;G Upstream)'!P$319/10^9*'Inflation GDP Population'!$S$18/'Inflation GDP Population'!O$18</f>
        <v>0.3133309828</v>
      </c>
      <c r="R58" s="132">
        <f>sum('Transportation and Industrial G'!P$33)*10^9*'Assumptions (O&amp;G Upstream)'!Q$309/'Assumptions (O&amp;G Upstream)'!Q$319/10^9*'Inflation GDP Population'!$S$18/'Inflation GDP Population'!P$18</f>
        <v>0.3104447591</v>
      </c>
      <c r="S58" s="132">
        <f>sum('Transportation and Industrial G'!Q$33)*10^9*'Assumptions (O&amp;G Upstream)'!R$309/'Assumptions (O&amp;G Upstream)'!R$319/10^9*'Inflation GDP Population'!$S$18/'Inflation GDP Population'!Q$18</f>
        <v>0.1673730575</v>
      </c>
      <c r="T58" s="132">
        <f>sum('Transportation and Industrial G'!R$33)*10^9*'Assumptions (O&amp;G Upstream)'!S$309/'Assumptions (O&amp;G Upstream)'!S$319/10^9*'Inflation GDP Population'!$S$18/'Inflation GDP Population'!R$18</f>
        <v>0.1505533251</v>
      </c>
      <c r="U58" s="132">
        <f>sum('Transportation and Industrial G'!S$33)*10^9*'Assumptions (O&amp;G Upstream)'!T$309/'Assumptions (O&amp;G Upstream)'!T$319/10^9*'Inflation GDP Population'!$S$18/'Inflation GDP Population'!S$18</f>
        <v>0.1419830959</v>
      </c>
      <c r="V58" s="132">
        <f>sum('Transportation and Industrial G'!T$33)*10^9*'Assumptions (O&amp;G Upstream)'!U$309/'Assumptions (O&amp;G Upstream)'!U$319/10^9*'Inflation GDP Population'!$S$18/'Inflation GDP Population'!T$18</f>
        <v>0.1777005341</v>
      </c>
      <c r="W58" s="132">
        <f>sum('Transportation and Industrial G'!U$33)*10^9*'Assumptions (O&amp;G Upstream)'!V$309/'Assumptions (O&amp;G Upstream)'!V$319/10^9*'Inflation GDP Population'!$S$18/'Inflation GDP Population'!U$18</f>
        <v>0.1872480826</v>
      </c>
      <c r="X58" s="132">
        <f>sum('Transportation and Industrial G'!V$33)*10^9*'Assumptions (O&amp;G Upstream)'!W$309/'Assumptions (O&amp;G Upstream)'!W$319/10^9*'Inflation GDP Population'!$S$18/'Inflation GDP Population'!V$18</f>
        <v>0.194163734</v>
      </c>
      <c r="Y58" s="132">
        <f>sum('Transportation and Industrial G'!W$33)*10^9*'Assumptions (O&amp;G Upstream)'!X$309/'Assumptions (O&amp;G Upstream)'!X$319/10^9*'Inflation GDP Population'!$S$18/'Inflation GDP Population'!W$18</f>
        <v>0.200074717</v>
      </c>
      <c r="Z58" s="132">
        <f>sum('Transportation and Industrial G'!X$33)*10^9*'Assumptions (O&amp;G Upstream)'!Y$309/'Assumptions (O&amp;G Upstream)'!Y$319/10^9*'Inflation GDP Population'!$S$18/'Inflation GDP Population'!X$18</f>
        <v>0.1995323774</v>
      </c>
      <c r="AA58" s="132">
        <f>sum('Transportation and Industrial G'!Y$33)*10^9*'Assumptions (O&amp;G Upstream)'!Z$309/'Assumptions (O&amp;G Upstream)'!Z$319/10^9*'Inflation GDP Population'!$S$18/'Inflation GDP Population'!Y$18</f>
        <v>0.2053626716</v>
      </c>
      <c r="AB58" s="132">
        <f>sum('Transportation and Industrial G'!Z$33)*10^9*'Assumptions (O&amp;G Upstream)'!AA$309/'Assumptions (O&amp;G Upstream)'!AA$319/10^9*'Inflation GDP Population'!$S$18/'Inflation GDP Population'!Z$18</f>
        <v>0.215426126</v>
      </c>
      <c r="AC58" s="132">
        <f>sum('Transportation and Industrial G'!AA$33)*10^9*'Assumptions (O&amp;G Upstream)'!AB$309/'Assumptions (O&amp;G Upstream)'!AB$319/10^9*'Inflation GDP Population'!$S$18/'Inflation GDP Population'!AA$18</f>
        <v>0.224289292</v>
      </c>
      <c r="AD58" s="132">
        <f>sum('Transportation and Industrial G'!AB$33)*10^9*'Assumptions (O&amp;G Upstream)'!AC$309/'Assumptions (O&amp;G Upstream)'!AC$319/10^9*'Inflation GDP Population'!$S$18/'Inflation GDP Population'!AB$18</f>
        <v>0.2314946396</v>
      </c>
      <c r="AE58" s="132">
        <f>sum('Transportation and Industrial G'!AC$33)*10^9*'Assumptions (O&amp;G Upstream)'!AD$309/'Assumptions (O&amp;G Upstream)'!AD$319/10^9*'Inflation GDP Population'!$S$18/'Inflation GDP Population'!AC$18</f>
        <v>0.2392720985</v>
      </c>
      <c r="AF58" s="132">
        <f>sum('Transportation and Industrial G'!AD$33)*10^9*'Assumptions (O&amp;G Upstream)'!AE$309/'Assumptions (O&amp;G Upstream)'!AE$319/10^9*'Inflation GDP Population'!$S$18/'Inflation GDP Population'!AD$18</f>
        <v>0.2453405732</v>
      </c>
      <c r="AG58" s="132">
        <f>sum('Transportation and Industrial G'!AE$33)*10^9*'Assumptions (O&amp;G Upstream)'!AF$309/'Assumptions (O&amp;G Upstream)'!AF$319/10^9*'Inflation GDP Population'!$S$18/'Inflation GDP Population'!AE$18</f>
        <v>0.2519782932</v>
      </c>
      <c r="AH58" s="132">
        <f>sum('Transportation and Industrial G'!AF$33)*10^9*'Assumptions (O&amp;G Upstream)'!AG$309/'Assumptions (O&amp;G Upstream)'!AG$319/10^9*'Inflation GDP Population'!$S$18/'Inflation GDP Population'!AF$18</f>
        <v>0.2569619025</v>
      </c>
      <c r="AI58" s="132">
        <f>sum('Transportation and Industrial G'!AG$33)*10^9*'Assumptions (O&amp;G Upstream)'!AH$309/'Assumptions (O&amp;G Upstream)'!AH$319/10^9*'Inflation GDP Population'!$S$18/'Inflation GDP Population'!AG$18</f>
        <v>0.2633687114</v>
      </c>
      <c r="AJ58" s="132">
        <f>sum('Transportation and Industrial G'!AH$33)*10^9*'Assumptions (O&amp;G Upstream)'!AI$309/'Assumptions (O&amp;G Upstream)'!AI$319/10^9*'Inflation GDP Population'!$S$18/'Inflation GDP Population'!AH$18</f>
        <v>0.2677065389</v>
      </c>
      <c r="AK58" s="132">
        <f>sum('Transportation and Industrial G'!AI$33)*10^9*'Assumptions (O&amp;G Upstream)'!AJ$309/'Assumptions (O&amp;G Upstream)'!AJ$319/10^9*'Inflation GDP Population'!$S$18/'Inflation GDP Population'!AI$18</f>
        <v>0.2767393049</v>
      </c>
      <c r="AL58" s="132">
        <f>sum('Transportation and Industrial G'!AJ$33)*10^9*'Assumptions (O&amp;G Upstream)'!AK$309/'Assumptions (O&amp;G Upstream)'!AK$319/10^9*'Inflation GDP Population'!$S$18/'Inflation GDP Population'!AJ$18</f>
        <v>0.2796748228</v>
      </c>
      <c r="AM58" s="132">
        <f>sum('Transportation and Industrial G'!AK$33)*10^9*'Assumptions (O&amp;G Upstream)'!AL$309/'Assumptions (O&amp;G Upstream)'!AL$319/10^9*'Inflation GDP Population'!$S$18/'Inflation GDP Population'!AK$18</f>
        <v>0.2854550404</v>
      </c>
      <c r="AN58" s="132">
        <f>sum('Transportation and Industrial G'!AL$33)*10^9*'Assumptions (O&amp;G Upstream)'!AM$309/'Assumptions (O&amp;G Upstream)'!AM$319/10^9*'Inflation GDP Population'!$S$18/'Inflation GDP Population'!AL$18</f>
        <v>0.2924851676</v>
      </c>
      <c r="AO58" s="132">
        <f>sum('Transportation and Industrial G'!AM$33)*10^9*'Assumptions (O&amp;G Upstream)'!AN$309/'Assumptions (O&amp;G Upstream)'!AN$319/10^9*'Inflation GDP Population'!$S$18/'Inflation GDP Population'!AM$18</f>
        <v>0.2927725456</v>
      </c>
      <c r="AP58" s="132">
        <f>sum('Transportation and Industrial G'!AN$33)*10^9*'Assumptions (O&amp;G Upstream)'!AO$309/'Assumptions (O&amp;G Upstream)'!AO$319/10^9*'Inflation GDP Population'!$S$18/'Inflation GDP Population'!AN$18</f>
        <v>0.2976404686</v>
      </c>
      <c r="AQ58" s="132">
        <f>sum('Transportation and Industrial G'!AO$33)*10^9*'Assumptions (O&amp;G Upstream)'!AP$309/'Assumptions (O&amp;G Upstream)'!AP$319/10^9*'Inflation GDP Population'!$S$18/'Inflation GDP Population'!AO$18</f>
        <v>0.3012656271</v>
      </c>
      <c r="AR58" s="132">
        <f>sum('Transportation and Industrial G'!AP$33)*10^9*'Assumptions (O&amp;G Upstream)'!AQ$309/'Assumptions (O&amp;G Upstream)'!AQ$319/10^9*'Inflation GDP Population'!$S$18/'Inflation GDP Population'!AP$18</f>
        <v>0.3071016044</v>
      </c>
      <c r="AS58" s="132">
        <f>sum('Transportation and Industrial G'!AQ$33)*10^9*'Assumptions (O&amp;G Upstream)'!AR$309/'Assumptions (O&amp;G Upstream)'!AR$319/10^9*'Inflation GDP Population'!$S$18/'Inflation GDP Population'!AQ$18</f>
        <v>0.3104228392</v>
      </c>
      <c r="AT58" s="132">
        <f>sum('Transportation and Industrial G'!AR$33)*10^9*'Assumptions (O&amp;G Upstream)'!AS$309/'Assumptions (O&amp;G Upstream)'!AS$319/10^9*'Inflation GDP Population'!$S$18/'Inflation GDP Population'!AR$18</f>
        <v>0.3161443302</v>
      </c>
      <c r="AU58" s="132">
        <f>sum('Transportation and Industrial G'!AS$33)*10^9*'Assumptions (O&amp;G Upstream)'!AT$309/'Assumptions (O&amp;G Upstream)'!AT$319/10^9*'Inflation GDP Population'!$S$18/'Inflation GDP Population'!AS$18</f>
        <v>0.3186644754</v>
      </c>
      <c r="AV58" s="132">
        <f>sum('Transportation and Industrial G'!AT$33)*10^9*'Assumptions (O&amp;G Upstream)'!AU$309/'Assumptions (O&amp;G Upstream)'!AU$319/10^9*'Inflation GDP Population'!$S$18/'Inflation GDP Population'!AT$18</f>
        <v>0.3220772821</v>
      </c>
      <c r="AW58" s="132">
        <f>sum('Transportation and Industrial G'!AU$33)*10^9*'Assumptions (O&amp;G Upstream)'!AV$309/'Assumptions (O&amp;G Upstream)'!AV$319/10^9*'Inflation GDP Population'!$S$18/'Inflation GDP Population'!AU$18</f>
        <v>0.3255930289</v>
      </c>
      <c r="AX58" s="132">
        <f>sum('Transportation and Industrial G'!AV$33)*10^9*'Assumptions (O&amp;G Upstream)'!AW$309/'Assumptions (O&amp;G Upstream)'!AW$319/10^9*'Inflation GDP Population'!$S$18/'Inflation GDP Population'!AV$18</f>
        <v>0.3285610064</v>
      </c>
      <c r="AY58" s="132">
        <f>sum('Transportation and Industrial G'!AW$33)*10^9*'Assumptions (O&amp;G Upstream)'!AX$309/'Assumptions (O&amp;G Upstream)'!AX$319/10^9*'Inflation GDP Population'!$S$18/'Inflation GDP Population'!AW$18</f>
        <v>0.331459786</v>
      </c>
      <c r="AZ58" s="132">
        <f>sum('Transportation and Industrial G'!AX$33)*10^9*'Assumptions (O&amp;G Upstream)'!AY$309/'Assumptions (O&amp;G Upstream)'!AY$319/10^9*'Inflation GDP Population'!$S$18/'Inflation GDP Population'!AX$18</f>
        <v>0.3344769896</v>
      </c>
      <c r="BA58" s="132">
        <f>sum('Transportation and Industrial G'!AY$33)*10^9*'Assumptions (O&amp;G Upstream)'!AZ$309/'Assumptions (O&amp;G Upstream)'!AZ$319/10^9*'Inflation GDP Population'!$S$18/'Inflation GDP Population'!AY$18</f>
        <v>0.3368394093</v>
      </c>
      <c r="BB58" s="132">
        <f>sum('Transportation and Industrial G'!AZ$33)*10^9*'Assumptions (O&amp;G Upstream)'!BA$309/'Assumptions (O&amp;G Upstream)'!BA$319/10^9*'Inflation GDP Population'!$S$18/'Inflation GDP Population'!AZ$18</f>
        <v>0.3390033809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14.38179434</v>
      </c>
      <c r="E59" s="132">
        <f>sum('Assumptions (NG non-electricity'!C$7)*10^15*'Assumptions (O&amp;G Upstream)'!D$312/'Assumptions (O&amp;G Upstream)'!D$320/10^9/10^3*'Inflation GDP Population'!$S$18/'Inflation GDP Population'!C$18</f>
        <v>12.33654123</v>
      </c>
      <c r="F59" s="132">
        <f>sum('Assumptions (NG non-electricity'!D$7)*10^15*'Assumptions (O&amp;G Upstream)'!E$312/'Assumptions (O&amp;G Upstream)'!E$320/10^9/10^3*'Inflation GDP Population'!$S$18/'Inflation GDP Population'!D$18</f>
        <v>10.18725903</v>
      </c>
      <c r="G59" s="132">
        <f>sum('Assumptions (NG non-electricity'!E$7)*10^15*'Assumptions (O&amp;G Upstream)'!F$312/'Assumptions (O&amp;G Upstream)'!F$320/10^9/10^3*'Inflation GDP Population'!$S$18/'Inflation GDP Population'!E$18</f>
        <v>15.25422</v>
      </c>
      <c r="H59" s="132">
        <f>sum('Assumptions (NG non-electricity'!F$7)*10^15*'Assumptions (O&amp;G Upstream)'!G$312/'Assumptions (O&amp;G Upstream)'!G$320/10^9/10^3*'Inflation GDP Population'!$S$18/'Inflation GDP Population'!F$18</f>
        <v>15.74790235</v>
      </c>
      <c r="I59" s="132">
        <f>sum('Assumptions (NG non-electricity'!G$7)*10^15*'Assumptions (O&amp;G Upstream)'!H$312/'Assumptions (O&amp;G Upstream)'!H$320/10^9/10^3*'Inflation GDP Population'!$S$18/'Inflation GDP Population'!G$18</f>
        <v>17.44442757</v>
      </c>
      <c r="J59" s="132">
        <f>sum('Assumptions (NG non-electricity'!H$7)*10^15*'Assumptions (O&amp;G Upstream)'!I$312/'Assumptions (O&amp;G Upstream)'!I$320/10^9/10^3*'Inflation GDP Population'!$S$18/'Inflation GDP Population'!H$18</f>
        <v>12.7896662</v>
      </c>
      <c r="K59" s="132">
        <f>sum('Assumptions (NG non-electricity'!I$7)*10^15*'Assumptions (O&amp;G Upstream)'!J$312/'Assumptions (O&amp;G Upstream)'!J$320/10^9/10^3*'Inflation GDP Population'!$S$18/'Inflation GDP Population'!I$18</f>
        <v>13.08533976</v>
      </c>
      <c r="L59" s="132">
        <f>sum('Assumptions (NG non-electricity'!J$7)*10^15*'Assumptions (O&amp;G Upstream)'!K$312/'Assumptions (O&amp;G Upstream)'!K$320/10^9/10^3*'Inflation GDP Population'!$S$18/'Inflation GDP Population'!J$18</f>
        <v>16.73709779</v>
      </c>
      <c r="M59" s="132">
        <f>sum('Assumptions (NG non-electricity'!K$7)*10^15*'Assumptions (O&amp;G Upstream)'!L$312/'Assumptions (O&amp;G Upstream)'!L$320/10^9/10^3*'Inflation GDP Population'!$S$18/'Inflation GDP Population'!K$18</f>
        <v>6.867378394</v>
      </c>
      <c r="N59" s="132">
        <f>sum('Assumptions (NG non-electricity'!L$7)*10^15*'Assumptions (O&amp;G Upstream)'!M$312/'Assumptions (O&amp;G Upstream)'!M$320/10^9/10^3*'Inflation GDP Population'!$S$18/'Inflation GDP Population'!L$18</f>
        <v>8.62628342</v>
      </c>
      <c r="O59" s="132">
        <f>sum('Assumptions (NG non-electricity'!M$7)*10^15*'Assumptions (O&amp;G Upstream)'!N$312/'Assumptions (O&amp;G Upstream)'!N$320/10^9/10^3*'Inflation GDP Population'!$S$18/'Inflation GDP Population'!M$18</f>
        <v>7.8737964</v>
      </c>
      <c r="P59" s="132">
        <f>sum('Assumptions (NG non-electricity'!N$7)*10^15*'Assumptions (O&amp;G Upstream)'!O$312/'Assumptions (O&amp;G Upstream)'!O$320/10^9/10^3*'Inflation GDP Population'!$S$18/'Inflation GDP Population'!N$18</f>
        <v>5.58221859</v>
      </c>
      <c r="Q59" s="132">
        <f>sum('Assumptions (NG non-electricity'!O$7)*10^15*'Assumptions (O&amp;G Upstream)'!P$312/'Assumptions (O&amp;G Upstream)'!P$320/10^9/10^3*'Inflation GDP Population'!$S$18/'Inflation GDP Population'!O$18</f>
        <v>7.622439049</v>
      </c>
      <c r="R59" s="132">
        <f>sum('Assumptions (NG non-electricity'!P$7)*10^15*'Assumptions (O&amp;G Upstream)'!Q$312/'Assumptions (O&amp;G Upstream)'!Q$320/10^9/10^3*'Inflation GDP Population'!$S$18/'Inflation GDP Population'!P$18</f>
        <v>9.0549476</v>
      </c>
      <c r="S59" s="132">
        <f>sum('Assumptions (NG non-electricity'!Q$7)*10^15*'Assumptions (O&amp;G Upstream)'!R$312/'Assumptions (O&amp;G Upstream)'!R$320/10^9/10^3*'Inflation GDP Population'!$S$18/'Inflation GDP Population'!Q$18</f>
        <v>5.448005437</v>
      </c>
      <c r="T59" s="132">
        <f>sum('Assumptions (NG non-electricity'!R$7)*10^15*'Assumptions (O&amp;G Upstream)'!S$312/'Assumptions (O&amp;G Upstream)'!S$320/10^9/10^3*'Inflation GDP Population'!$S$18/'Inflation GDP Population'!R$18</f>
        <v>5.271475668</v>
      </c>
      <c r="U59" s="132">
        <f>sum('Assumptions (NG non-electricity'!S$7)*10^15*'Assumptions (O&amp;G Upstream)'!T$312/'Assumptions (O&amp;G Upstream)'!T$320/10^9/10^3*'Inflation GDP Population'!$S$18/'Inflation GDP Population'!S$18</f>
        <v>6.214305174</v>
      </c>
      <c r="V59" s="132">
        <f>sum('Assumptions (NG non-electricity'!T$7)*10^15*'Assumptions (O&amp;G Upstream)'!U$312/'Assumptions (O&amp;G Upstream)'!U$320/10^9/10^3*'Inflation GDP Population'!$S$18/'Inflation GDP Population'!T$18</f>
        <v>6.504222163</v>
      </c>
      <c r="W59" s="132">
        <f>sum('Assumptions (NG non-electricity'!U$7)*10^15*'Assumptions (O&amp;G Upstream)'!V$312/'Assumptions (O&amp;G Upstream)'!V$320/10^9/10^3*'Inflation GDP Population'!$S$18/'Inflation GDP Population'!U$18</f>
        <v>6.304184994</v>
      </c>
      <c r="X59" s="132">
        <f>sum('Assumptions (NG non-electricity'!V$7)*10^15*'Assumptions (O&amp;G Upstream)'!W$312/'Assumptions (O&amp;G Upstream)'!W$320/10^9/10^3*'Inflation GDP Population'!$S$18/'Inflation GDP Population'!V$18</f>
        <v>6.54697627</v>
      </c>
      <c r="Y59" s="132">
        <f>sum('Assumptions (NG non-electricity'!W$7)*10^15*'Assumptions (O&amp;G Upstream)'!X$312/'Assumptions (O&amp;G Upstream)'!X$320/10^9/10^3*'Inflation GDP Population'!$S$18/'Inflation GDP Population'!W$18</f>
        <v>6.483171115</v>
      </c>
      <c r="Z59" s="132">
        <f>sum('Assumptions (NG non-electricity'!X$7)*10^15*'Assumptions (O&amp;G Upstream)'!Y$312/'Assumptions (O&amp;G Upstream)'!Y$320/10^9/10^3*'Inflation GDP Population'!$S$18/'Inflation GDP Population'!X$18</f>
        <v>6.597328478</v>
      </c>
      <c r="AA59" s="132">
        <f>sum('Assumptions (NG non-electricity'!Y$7)*10^15*'Assumptions (O&amp;G Upstream)'!Z$312/'Assumptions (O&amp;G Upstream)'!Z$320/10^9/10^3*'Inflation GDP Population'!$S$18/'Inflation GDP Population'!Y$18</f>
        <v>6.98641031</v>
      </c>
      <c r="AB59" s="132">
        <f>sum('Assumptions (NG non-electricity'!Z$7)*10^15*'Assumptions (O&amp;G Upstream)'!AA$312/'Assumptions (O&amp;G Upstream)'!AA$320/10^9/10^3*'Inflation GDP Population'!$S$18/'Inflation GDP Population'!Z$18</f>
        <v>7.485026322</v>
      </c>
      <c r="AC59" s="132">
        <f>sum('Assumptions (NG non-electricity'!AA$7)*10^15*'Assumptions (O&amp;G Upstream)'!AB$312/'Assumptions (O&amp;G Upstream)'!AB$320/10^9/10^3*'Inflation GDP Population'!$S$18/'Inflation GDP Population'!AA$18</f>
        <v>8.112817573</v>
      </c>
      <c r="AD59" s="132">
        <f>sum('Assumptions (NG non-electricity'!AB$7)*10^15*'Assumptions (O&amp;G Upstream)'!AC$312/'Assumptions (O&amp;G Upstream)'!AC$320/10^9/10^3*'Inflation GDP Population'!$S$18/'Inflation GDP Population'!AB$18</f>
        <v>8.38975005</v>
      </c>
      <c r="AE59" s="132">
        <f>sum('Assumptions (NG non-electricity'!AC$7)*10^15*'Assumptions (O&amp;G Upstream)'!AD$312/'Assumptions (O&amp;G Upstream)'!AD$320/10^9/10^3*'Inflation GDP Population'!$S$18/'Inflation GDP Population'!AC$18</f>
        <v>8.558376792</v>
      </c>
      <c r="AF59" s="132">
        <f>sum('Assumptions (NG non-electricity'!AD$7)*10^15*'Assumptions (O&amp;G Upstream)'!AE$312/'Assumptions (O&amp;G Upstream)'!AE$320/10^9/10^3*'Inflation GDP Population'!$S$18/'Inflation GDP Population'!AD$18</f>
        <v>8.858935454</v>
      </c>
      <c r="AG59" s="132">
        <f>sum('Assumptions (NG non-electricity'!AE$7)*10^15*'Assumptions (O&amp;G Upstream)'!AF$312/'Assumptions (O&amp;G Upstream)'!AF$320/10^9/10^3*'Inflation GDP Population'!$S$18/'Inflation GDP Population'!AE$18</f>
        <v>9.012955667</v>
      </c>
      <c r="AH59" s="132">
        <f>sum('Assumptions (NG non-electricity'!AF$7)*10^15*'Assumptions (O&amp;G Upstream)'!AG$312/'Assumptions (O&amp;G Upstream)'!AG$320/10^9/10^3*'Inflation GDP Population'!$S$18/'Inflation GDP Population'!AF$18</f>
        <v>9.212104139</v>
      </c>
      <c r="AI59" s="132">
        <f>sum('Assumptions (NG non-electricity'!AG$7)*10^15*'Assumptions (O&amp;G Upstream)'!AH$312/'Assumptions (O&amp;G Upstream)'!AH$320/10^9/10^3*'Inflation GDP Population'!$S$18/'Inflation GDP Population'!AG$18</f>
        <v>9.284524313</v>
      </c>
      <c r="AJ59" s="132">
        <f>sum('Assumptions (NG non-electricity'!AH$7)*10^15*'Assumptions (O&amp;G Upstream)'!AI$312/'Assumptions (O&amp;G Upstream)'!AI$320/10^9/10^3*'Inflation GDP Population'!$S$18/'Inflation GDP Population'!AH$18</f>
        <v>9.729227264</v>
      </c>
      <c r="AK59" s="132">
        <f>sum('Assumptions (NG non-electricity'!AI$7)*10^15*'Assumptions (O&amp;G Upstream)'!AJ$312/'Assumptions (O&amp;G Upstream)'!AJ$320/10^9/10^3*'Inflation GDP Population'!$S$18/'Inflation GDP Population'!AI$18</f>
        <v>9.994459552</v>
      </c>
      <c r="AL59" s="132">
        <f>sum('Assumptions (NG non-electricity'!AJ$7)*10^15*'Assumptions (O&amp;G Upstream)'!AK$312/'Assumptions (O&amp;G Upstream)'!AK$320/10^9/10^3*'Inflation GDP Population'!$S$18/'Inflation GDP Population'!AJ$18</f>
        <v>10.22266634</v>
      </c>
      <c r="AM59" s="132">
        <f>sum('Assumptions (NG non-electricity'!AK$7)*10^15*'Assumptions (O&amp;G Upstream)'!AL$312/'Assumptions (O&amp;G Upstream)'!AL$320/10^9/10^3*'Inflation GDP Population'!$S$18/'Inflation GDP Population'!AK$18</f>
        <v>10.45286269</v>
      </c>
      <c r="AN59" s="132">
        <f>sum('Assumptions (NG non-electricity'!AL$7)*10^15*'Assumptions (O&amp;G Upstream)'!AM$312/'Assumptions (O&amp;G Upstream)'!AM$320/10^9/10^3*'Inflation GDP Population'!$S$18/'Inflation GDP Population'!AL$18</f>
        <v>10.78144396</v>
      </c>
      <c r="AO59" s="132">
        <f>sum('Assumptions (NG non-electricity'!AM$7)*10^15*'Assumptions (O&amp;G Upstream)'!AN$312/'Assumptions (O&amp;G Upstream)'!AN$320/10^9/10^3*'Inflation GDP Population'!$S$18/'Inflation GDP Population'!AM$18</f>
        <v>10.96501174</v>
      </c>
      <c r="AP59" s="132">
        <f>sum('Assumptions (NG non-electricity'!AN$7)*10^15*'Assumptions (O&amp;G Upstream)'!AO$312/'Assumptions (O&amp;G Upstream)'!AO$320/10^9/10^3*'Inflation GDP Population'!$S$18/'Inflation GDP Population'!AN$18</f>
        <v>11.12354073</v>
      </c>
      <c r="AQ59" s="132">
        <f>sum('Assumptions (NG non-electricity'!AO$7)*10^15*'Assumptions (O&amp;G Upstream)'!AP$312/'Assumptions (O&amp;G Upstream)'!AP$320/10^9/10^3*'Inflation GDP Population'!$S$18/'Inflation GDP Population'!AO$18</f>
        <v>11.31590036</v>
      </c>
      <c r="AR59" s="132">
        <f>sum('Assumptions (NG non-electricity'!AP$7)*10^15*'Assumptions (O&amp;G Upstream)'!AQ$312/'Assumptions (O&amp;G Upstream)'!AQ$320/10^9/10^3*'Inflation GDP Population'!$S$18/'Inflation GDP Population'!AP$18</f>
        <v>11.61570687</v>
      </c>
      <c r="AS59" s="132">
        <f>sum('Assumptions (NG non-electricity'!AQ$7)*10^15*'Assumptions (O&amp;G Upstream)'!AR$312/'Assumptions (O&amp;G Upstream)'!AR$320/10^9/10^3*'Inflation GDP Population'!$S$18/'Inflation GDP Population'!AQ$18</f>
        <v>11.72232644</v>
      </c>
      <c r="AT59" s="132">
        <f>sum('Assumptions (NG non-electricity'!AR$7)*10^15*'Assumptions (O&amp;G Upstream)'!AS$312/'Assumptions (O&amp;G Upstream)'!AS$320/10^9/10^3*'Inflation GDP Population'!$S$18/'Inflation GDP Population'!AR$18</f>
        <v>11.98311548</v>
      </c>
      <c r="AU59" s="132">
        <f>sum('Assumptions (NG non-electricity'!AS$7)*10^15*'Assumptions (O&amp;G Upstream)'!AT$312/'Assumptions (O&amp;G Upstream)'!AT$320/10^9/10^3*'Inflation GDP Population'!$S$18/'Inflation GDP Population'!AS$18</f>
        <v>12.30499267</v>
      </c>
      <c r="AV59" s="132">
        <f>sum('Assumptions (NG non-electricity'!AT$7)*10^15*'Assumptions (O&amp;G Upstream)'!AU$312/'Assumptions (O&amp;G Upstream)'!AU$320/10^9/10^3*'Inflation GDP Population'!$S$18/'Inflation GDP Population'!AT$18</f>
        <v>12.68852867</v>
      </c>
      <c r="AW59" s="132">
        <f>sum('Assumptions (NG non-electricity'!AU$7)*10^15*'Assumptions (O&amp;G Upstream)'!AV$312/'Assumptions (O&amp;G Upstream)'!AV$320/10^9/10^3*'Inflation GDP Population'!$S$18/'Inflation GDP Population'!AU$18</f>
        <v>13.06120204</v>
      </c>
      <c r="AX59" s="132">
        <f>sum('Assumptions (NG non-electricity'!AV$7)*10^15*'Assumptions (O&amp;G Upstream)'!AW$312/'Assumptions (O&amp;G Upstream)'!AW$320/10^9/10^3*'Inflation GDP Population'!$S$18/'Inflation GDP Population'!AV$18</f>
        <v>13.37671251</v>
      </c>
      <c r="AY59" s="132">
        <f>sum('Assumptions (NG non-electricity'!AW$7)*10^15*'Assumptions (O&amp;G Upstream)'!AX$312/'Assumptions (O&amp;G Upstream)'!AX$320/10^9/10^3*'Inflation GDP Population'!$S$18/'Inflation GDP Population'!AW$18</f>
        <v>13.75235129</v>
      </c>
      <c r="AZ59" s="132">
        <f>sum('Assumptions (NG non-electricity'!AX$7)*10^15*'Assumptions (O&amp;G Upstream)'!AY$312/'Assumptions (O&amp;G Upstream)'!AY$320/10^9/10^3*'Inflation GDP Population'!$S$18/'Inflation GDP Population'!AX$18</f>
        <v>14.31660054</v>
      </c>
      <c r="BA59" s="132">
        <f>sum('Assumptions (NG non-electricity'!AY$7)*10^15*'Assumptions (O&amp;G Upstream)'!AZ$312/'Assumptions (O&amp;G Upstream)'!AZ$320/10^9/10^3*'Inflation GDP Population'!$S$18/'Inflation GDP Population'!AY$18</f>
        <v>14.79987612</v>
      </c>
      <c r="BB59" s="132">
        <f>sum('Assumptions (NG non-electricity'!AZ$7)*10^15*'Assumptions (O&amp;G Upstream)'!BA$312/'Assumptions (O&amp;G Upstream)'!BA$320/10^9/10^3*'Inflation GDP Population'!$S$18/'Inflation GDP Population'!AZ$18</f>
        <v>15.24943825</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1.142592193</v>
      </c>
      <c r="E60" s="132">
        <f>sum('Assumptions (NG non-electricity'!C$3)*10^15*'Assumptions (O&amp;G Upstream)'!D$312/'Assumptions (O&amp;G Upstream)'!D$320/10^9/10^3*'Inflation GDP Population'!$S$18/'Inflation GDP Population'!C$18</f>
        <v>0.9155097879</v>
      </c>
      <c r="F60" s="132">
        <f>sum('Assumptions (NG non-electricity'!D$3)*10^15*'Assumptions (O&amp;G Upstream)'!E$312/'Assumptions (O&amp;G Upstream)'!E$320/10^9/10^3*'Inflation GDP Population'!$S$18/'Inflation GDP Population'!D$18</f>
        <v>1.026247861</v>
      </c>
      <c r="G60" s="132">
        <f>sum('Assumptions (NG non-electricity'!E$3)*10^15*'Assumptions (O&amp;G Upstream)'!F$312/'Assumptions (O&amp;G Upstream)'!F$320/10^9/10^3*'Inflation GDP Population'!$S$18/'Inflation GDP Population'!E$18</f>
        <v>1.562515067</v>
      </c>
      <c r="H60" s="132">
        <f>sum('Assumptions (NG non-electricity'!F$3)*10^15*'Assumptions (O&amp;G Upstream)'!G$312/'Assumptions (O&amp;G Upstream)'!G$320/10^9/10^3*'Inflation GDP Population'!$S$18/'Inflation GDP Population'!F$18</f>
        <v>1.451498281</v>
      </c>
      <c r="I60" s="132">
        <f>sum('Assumptions (NG non-electricity'!G$3)*10^15*'Assumptions (O&amp;G Upstream)'!H$312/'Assumptions (O&amp;G Upstream)'!H$320/10^9/10^3*'Inflation GDP Population'!$S$18/'Inflation GDP Population'!G$18</f>
        <v>1.714063971</v>
      </c>
      <c r="J60" s="132">
        <f>sum('Assumptions (NG non-electricity'!H$3)*10^15*'Assumptions (O&amp;G Upstream)'!I$312/'Assumptions (O&amp;G Upstream)'!I$320/10^9/10^3*'Inflation GDP Population'!$S$18/'Inflation GDP Population'!H$18</f>
        <v>1.184951228</v>
      </c>
      <c r="K60" s="132">
        <f>sum('Assumptions (NG non-electricity'!I$3)*10^15*'Assumptions (O&amp;G Upstream)'!J$312/'Assumptions (O&amp;G Upstream)'!J$320/10^9/10^3*'Inflation GDP Population'!$S$18/'Inflation GDP Population'!I$18</f>
        <v>1.309033895</v>
      </c>
      <c r="L60" s="132">
        <f>sum('Assumptions (NG non-electricity'!J$3)*10^15*'Assumptions (O&amp;G Upstream)'!K$312/'Assumptions (O&amp;G Upstream)'!K$320/10^9/10^3*'Inflation GDP Population'!$S$18/'Inflation GDP Population'!J$18</f>
        <v>1.692252526</v>
      </c>
      <c r="M60" s="132">
        <f>sum('Assumptions (NG non-electricity'!K$3)*10^15*'Assumptions (O&amp;G Upstream)'!L$312/'Assumptions (O&amp;G Upstream)'!L$320/10^9/10^3*'Inflation GDP Population'!$S$18/'Inflation GDP Population'!K$18</f>
        <v>0.7477771032</v>
      </c>
      <c r="N60" s="132">
        <f>sum('Assumptions (NG non-electricity'!L$3)*10^15*'Assumptions (O&amp;G Upstream)'!M$312/'Assumptions (O&amp;G Upstream)'!M$320/10^9/10^3*'Inflation GDP Population'!$S$18/'Inflation GDP Population'!L$18</f>
        <v>0.9343520204</v>
      </c>
      <c r="O60" s="132">
        <f>sum('Assumptions (NG non-electricity'!M$3)*10^15*'Assumptions (O&amp;G Upstream)'!N$312/'Assumptions (O&amp;G Upstream)'!N$320/10^9/10^3*'Inflation GDP Population'!$S$18/'Inflation GDP Population'!M$18</f>
        <v>0.8154331869</v>
      </c>
      <c r="P60" s="132">
        <f>sum('Assumptions (NG non-electricity'!N$3)*10^15*'Assumptions (O&amp;G Upstream)'!O$312/'Assumptions (O&amp;G Upstream)'!O$320/10^9/10^3*'Inflation GDP Population'!$S$18/'Inflation GDP Population'!N$18</f>
        <v>0.480181695</v>
      </c>
      <c r="Q60" s="132">
        <f>sum('Assumptions (NG non-electricity'!O$3)*10^15*'Assumptions (O&amp;G Upstream)'!P$312/'Assumptions (O&amp;G Upstream)'!P$320/10^9/10^3*'Inflation GDP Population'!$S$18/'Inflation GDP Population'!O$18</f>
        <v>0.6851994605</v>
      </c>
      <c r="R60" s="132">
        <f>sum('Assumptions (NG non-electricity'!P$3)*10^15*'Assumptions (O&amp;G Upstream)'!Q$312/'Assumptions (O&amp;G Upstream)'!Q$320/10^9/10^3*'Inflation GDP Population'!$S$18/'Inflation GDP Population'!P$18</f>
        <v>0.8420167069</v>
      </c>
      <c r="S60" s="132">
        <f>sum('Assumptions (NG non-electricity'!Q$3)*10^15*'Assumptions (O&amp;G Upstream)'!R$312/'Assumptions (O&amp;G Upstream)'!R$320/10^9/10^3*'Inflation GDP Population'!$S$18/'Inflation GDP Population'!Q$18</f>
        <v>0.4735902292</v>
      </c>
      <c r="T60" s="132">
        <f>sum('Assumptions (NG non-electricity'!R$3)*10^15*'Assumptions (O&amp;G Upstream)'!S$312/'Assumptions (O&amp;G Upstream)'!S$320/10^9/10^3*'Inflation GDP Population'!$S$18/'Inflation GDP Population'!R$18</f>
        <v>0.4190195637</v>
      </c>
      <c r="U60" s="132">
        <f>sum('Assumptions (NG non-electricity'!S$3)*10^15*'Assumptions (O&amp;G Upstream)'!T$312/'Assumptions (O&amp;G Upstream)'!T$320/10^9/10^3*'Inflation GDP Population'!$S$18/'Inflation GDP Population'!S$18</f>
        <v>0.4891420656</v>
      </c>
      <c r="V60" s="132">
        <f>sum('Assumptions (NG non-electricity'!T$3)*10^15*'Assumptions (O&amp;G Upstream)'!U$312/'Assumptions (O&amp;G Upstream)'!U$320/10^9/10^3*'Inflation GDP Population'!$S$18/'Inflation GDP Population'!T$18</f>
        <v>0.5106721995</v>
      </c>
      <c r="W60" s="132">
        <f>sum('Assumptions (NG non-electricity'!U$3)*10^15*'Assumptions (O&amp;G Upstream)'!V$312/'Assumptions (O&amp;G Upstream)'!V$320/10^9/10^3*'Inflation GDP Population'!$S$18/'Inflation GDP Population'!U$18</f>
        <v>0.4937438293</v>
      </c>
      <c r="X60" s="132">
        <f>sum('Assumptions (NG non-electricity'!V$3)*10^15*'Assumptions (O&amp;G Upstream)'!W$312/'Assumptions (O&amp;G Upstream)'!W$320/10^9/10^3*'Inflation GDP Population'!$S$18/'Inflation GDP Population'!V$18</f>
        <v>0.5115171795</v>
      </c>
      <c r="Y60" s="132">
        <f>sum('Assumptions (NG non-electricity'!W$3)*10^15*'Assumptions (O&amp;G Upstream)'!X$312/'Assumptions (O&amp;G Upstream)'!X$320/10^9/10^3*'Inflation GDP Population'!$S$18/'Inflation GDP Population'!W$18</f>
        <v>0.5053286312</v>
      </c>
      <c r="Z60" s="132">
        <f>sum('Assumptions (NG non-electricity'!X$3)*10^15*'Assumptions (O&amp;G Upstream)'!Y$312/'Assumptions (O&amp;G Upstream)'!Y$320/10^9/10^3*'Inflation GDP Population'!$S$18/'Inflation GDP Population'!X$18</f>
        <v>0.5130280966</v>
      </c>
      <c r="AA60" s="132">
        <f>sum('Assumptions (NG non-electricity'!Y$3)*10^15*'Assumptions (O&amp;G Upstream)'!Z$312/'Assumptions (O&amp;G Upstream)'!Z$320/10^9/10^3*'Inflation GDP Population'!$S$18/'Inflation GDP Population'!Y$18</f>
        <v>0.5420418904</v>
      </c>
      <c r="AB60" s="132">
        <f>sum('Assumptions (NG non-electricity'!Z$3)*10^15*'Assumptions (O&amp;G Upstream)'!AA$312/'Assumptions (O&amp;G Upstream)'!AA$320/10^9/10^3*'Inflation GDP Population'!$S$18/'Inflation GDP Population'!Z$18</f>
        <v>0.5794238636</v>
      </c>
      <c r="AC60" s="132">
        <f>sum('Assumptions (NG non-electricity'!AA$3)*10^15*'Assumptions (O&amp;G Upstream)'!AB$312/'Assumptions (O&amp;G Upstream)'!AB$320/10^9/10^3*'Inflation GDP Population'!$S$18/'Inflation GDP Population'!AA$18</f>
        <v>0.6266385133</v>
      </c>
      <c r="AD60" s="132">
        <f>sum('Assumptions (NG non-electricity'!AB$3)*10^15*'Assumptions (O&amp;G Upstream)'!AC$312/'Assumptions (O&amp;G Upstream)'!AC$320/10^9/10^3*'Inflation GDP Population'!$S$18/'Inflation GDP Population'!AB$18</f>
        <v>0.6466276457</v>
      </c>
      <c r="AE60" s="132">
        <f>sum('Assumptions (NG non-electricity'!AC$3)*10^15*'Assumptions (O&amp;G Upstream)'!AD$312/'Assumptions (O&amp;G Upstream)'!AD$320/10^9/10^3*'Inflation GDP Population'!$S$18/'Inflation GDP Population'!AC$18</f>
        <v>0.6582238104</v>
      </c>
      <c r="AF60" s="132">
        <f>sum('Assumptions (NG non-electricity'!AD$3)*10^15*'Assumptions (O&amp;G Upstream)'!AE$312/'Assumptions (O&amp;G Upstream)'!AE$320/10^9/10^3*'Inflation GDP Population'!$S$18/'Inflation GDP Population'!AD$18</f>
        <v>0.6799191386</v>
      </c>
      <c r="AG60" s="132">
        <f>sum('Assumptions (NG non-electricity'!AE$3)*10^15*'Assumptions (O&amp;G Upstream)'!AF$312/'Assumptions (O&amp;G Upstream)'!AF$320/10^9/10^3*'Inflation GDP Population'!$S$18/'Inflation GDP Population'!AE$18</f>
        <v>0.6903235103</v>
      </c>
      <c r="AH60" s="132">
        <f>sum('Assumptions (NG non-electricity'!AF$3)*10^15*'Assumptions (O&amp;G Upstream)'!AG$312/'Assumptions (O&amp;G Upstream)'!AG$320/10^9/10^3*'Inflation GDP Population'!$S$18/'Inflation GDP Population'!AF$18</f>
        <v>0.7041573179</v>
      </c>
      <c r="AI60" s="132">
        <f>sum('Assumptions (NG non-electricity'!AG$3)*10^15*'Assumptions (O&amp;G Upstream)'!AH$312/'Assumptions (O&amp;G Upstream)'!AH$320/10^9/10^3*'Inflation GDP Population'!$S$18/'Inflation GDP Population'!AG$18</f>
        <v>0.7082902403</v>
      </c>
      <c r="AJ60" s="132">
        <f>sum('Assumptions (NG non-electricity'!AH$3)*10^15*'Assumptions (O&amp;G Upstream)'!AI$312/'Assumptions (O&amp;G Upstream)'!AI$320/10^9/10^3*'Inflation GDP Population'!$S$18/'Inflation GDP Population'!AH$18</f>
        <v>0.7407737802</v>
      </c>
      <c r="AK60" s="132">
        <f>sum('Assumptions (NG non-electricity'!AI$3)*10^15*'Assumptions (O&amp;G Upstream)'!AJ$312/'Assumptions (O&amp;G Upstream)'!AJ$320/10^9/10^3*'Inflation GDP Population'!$S$18/'Inflation GDP Population'!AI$18</f>
        <v>0.7595156882</v>
      </c>
      <c r="AL60" s="132">
        <f>sum('Assumptions (NG non-electricity'!AJ$3)*10^15*'Assumptions (O&amp;G Upstream)'!AK$312/'Assumptions (O&amp;G Upstream)'!AK$320/10^9/10^3*'Inflation GDP Population'!$S$18/'Inflation GDP Population'!AJ$18</f>
        <v>0.7754002797</v>
      </c>
      <c r="AM60" s="132">
        <f>sum('Assumptions (NG non-electricity'!AK$3)*10^15*'Assumptions (O&amp;G Upstream)'!AL$312/'Assumptions (O&amp;G Upstream)'!AL$320/10^9/10^3*'Inflation GDP Population'!$S$18/'Inflation GDP Population'!AK$18</f>
        <v>0.791398347</v>
      </c>
      <c r="AN60" s="132">
        <f>sum('Assumptions (NG non-electricity'!AL$3)*10^15*'Assumptions (O&amp;G Upstream)'!AM$312/'Assumptions (O&amp;G Upstream)'!AM$320/10^9/10^3*'Inflation GDP Population'!$S$18/'Inflation GDP Population'!AL$18</f>
        <v>0.8147950714</v>
      </c>
      <c r="AO60" s="132">
        <f>sum('Assumptions (NG non-electricity'!AM$3)*10^15*'Assumptions (O&amp;G Upstream)'!AN$312/'Assumptions (O&amp;G Upstream)'!AN$320/10^9/10^3*'Inflation GDP Population'!$S$18/'Inflation GDP Population'!AM$18</f>
        <v>0.8271899371</v>
      </c>
      <c r="AP60" s="132">
        <f>sum('Assumptions (NG non-electricity'!AN$3)*10^15*'Assumptions (O&amp;G Upstream)'!AO$312/'Assumptions (O&amp;G Upstream)'!AO$320/10^9/10^3*'Inflation GDP Population'!$S$18/'Inflation GDP Population'!AN$18</f>
        <v>0.8376771153</v>
      </c>
      <c r="AQ60" s="132">
        <f>sum('Assumptions (NG non-electricity'!AO$3)*10^15*'Assumptions (O&amp;G Upstream)'!AP$312/'Assumptions (O&amp;G Upstream)'!AP$320/10^9/10^3*'Inflation GDP Population'!$S$18/'Inflation GDP Population'!AO$18</f>
        <v>0.8506925797</v>
      </c>
      <c r="AR60" s="132">
        <f>sum('Assumptions (NG non-electricity'!AP$3)*10^15*'Assumptions (O&amp;G Upstream)'!AQ$312/'Assumptions (O&amp;G Upstream)'!AQ$320/10^9/10^3*'Inflation GDP Population'!$S$18/'Inflation GDP Population'!AP$18</f>
        <v>0.8717486126</v>
      </c>
      <c r="AS60" s="132">
        <f>sum('Assumptions (NG non-electricity'!AQ$3)*10^15*'Assumptions (O&amp;G Upstream)'!AR$312/'Assumptions (O&amp;G Upstream)'!AR$320/10^9/10^3*'Inflation GDP Population'!$S$18/'Inflation GDP Population'!AQ$18</f>
        <v>0.8782808077</v>
      </c>
      <c r="AT60" s="132">
        <f>sum('Assumptions (NG non-electricity'!AR$3)*10^15*'Assumptions (O&amp;G Upstream)'!AS$312/'Assumptions (O&amp;G Upstream)'!AS$320/10^9/10^3*'Inflation GDP Population'!$S$18/'Inflation GDP Population'!AR$18</f>
        <v>0.896344318</v>
      </c>
      <c r="AU60" s="132">
        <f>sum('Assumptions (NG non-electricity'!AS$3)*10^15*'Assumptions (O&amp;G Upstream)'!AT$312/'Assumptions (O&amp;G Upstream)'!AT$320/10^9/10^3*'Inflation GDP Population'!$S$18/'Inflation GDP Population'!AS$18</f>
        <v>0.9189319177</v>
      </c>
      <c r="AV60" s="132">
        <f>sum('Assumptions (NG non-electricity'!AT$3)*10^15*'Assumptions (O&amp;G Upstream)'!AU$312/'Assumptions (O&amp;G Upstream)'!AU$320/10^9/10^3*'Inflation GDP Population'!$S$18/'Inflation GDP Population'!AT$18</f>
        <v>0.9460653461</v>
      </c>
      <c r="AW60" s="132">
        <f>sum('Assumptions (NG non-electricity'!AU$3)*10^15*'Assumptions (O&amp;G Upstream)'!AV$312/'Assumptions (O&amp;G Upstream)'!AV$320/10^9/10^3*'Inflation GDP Population'!$S$18/'Inflation GDP Population'!AU$18</f>
        <v>0.9723255339</v>
      </c>
      <c r="AX60" s="132">
        <f>sum('Assumptions (NG non-electricity'!AV$3)*10^15*'Assumptions (O&amp;G Upstream)'!AW$312/'Assumptions (O&amp;G Upstream)'!AW$320/10^9/10^3*'Inflation GDP Population'!$S$18/'Inflation GDP Population'!AV$18</f>
        <v>0.9942764229</v>
      </c>
      <c r="AY60" s="132">
        <f>sum('Assumptions (NG non-electricity'!AW$3)*10^15*'Assumptions (O&amp;G Upstream)'!AX$312/'Assumptions (O&amp;G Upstream)'!AX$320/10^9/10^3*'Inflation GDP Population'!$S$18/'Inflation GDP Population'!AW$18</f>
        <v>1.020643791</v>
      </c>
      <c r="AZ60" s="132">
        <f>sum('Assumptions (NG non-electricity'!AX$3)*10^15*'Assumptions (O&amp;G Upstream)'!AY$312/'Assumptions (O&amp;G Upstream)'!AY$320/10^9/10^3*'Inflation GDP Population'!$S$18/'Inflation GDP Population'!AX$18</f>
        <v>1.060929908</v>
      </c>
      <c r="BA60" s="132">
        <f>sum('Assumptions (NG non-electricity'!AY$3)*10^15*'Assumptions (O&amp;G Upstream)'!AZ$312/'Assumptions (O&amp;G Upstream)'!AZ$320/10^9/10^3*'Inflation GDP Population'!$S$18/'Inflation GDP Population'!AY$18</f>
        <v>1.095126363</v>
      </c>
      <c r="BB60" s="132">
        <f>sum('Assumptions (NG non-electricity'!AZ$3)*10^15*'Assumptions (O&amp;G Upstream)'!BA$312/'Assumptions (O&amp;G Upstream)'!BA$320/10^9/10^3*'Inflation GDP Population'!$S$18/'Inflation GDP Population'!AZ$18</f>
        <v>1.12675364</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0.3783697355</v>
      </c>
      <c r="E61" s="132">
        <f>sum('Assumptions (NG non-electricity'!C$8)*10^15*'Assumptions (O&amp;G Upstream)'!D$312/'Assumptions (O&amp;G Upstream)'!D$320/10^9/10^3*'Inflation GDP Population'!$S$18/'Inflation GDP Population'!C$18</f>
        <v>0.3799167863</v>
      </c>
      <c r="F61" s="132">
        <f>sum('Assumptions (NG non-electricity'!D$8)*10^15*'Assumptions (O&amp;G Upstream)'!E$312/'Assumptions (O&amp;G Upstream)'!E$320/10^9/10^3*'Inflation GDP Population'!$S$18/'Inflation GDP Population'!D$18</f>
        <v>0.4117476094</v>
      </c>
      <c r="G61" s="132">
        <f>sum('Assumptions (NG non-electricity'!E$8)*10^15*'Assumptions (O&amp;G Upstream)'!F$312/'Assumptions (O&amp;G Upstream)'!F$320/10^9/10^3*'Inflation GDP Population'!$S$18/'Inflation GDP Population'!E$18</f>
        <v>0.4175697</v>
      </c>
      <c r="H61" s="132">
        <f>sum('Assumptions (NG non-electricity'!F$8)*10^15*'Assumptions (O&amp;G Upstream)'!G$312/'Assumptions (O&amp;G Upstream)'!G$320/10^9/10^3*'Inflation GDP Population'!$S$18/'Inflation GDP Population'!F$18</f>
        <v>0.4369676962</v>
      </c>
      <c r="I61" s="132">
        <f>sum('Assumptions (NG non-electricity'!G$8)*10^15*'Assumptions (O&amp;G Upstream)'!H$312/'Assumptions (O&amp;G Upstream)'!H$320/10^9/10^3*'Inflation GDP Population'!$S$18/'Inflation GDP Population'!G$18</f>
        <v>0.8901208362</v>
      </c>
      <c r="J61" s="132">
        <f>sum('Assumptions (NG non-electricity'!H$8)*10^15*'Assumptions (O&amp;G Upstream)'!I$312/'Assumptions (O&amp;G Upstream)'!I$320/10^9/10^3*'Inflation GDP Population'!$S$18/'Inflation GDP Population'!H$18</f>
        <v>0.7005827369</v>
      </c>
      <c r="K61" s="132">
        <f>sum('Assumptions (NG non-electricity'!I$8)*10^15*'Assumptions (O&amp;G Upstream)'!J$312/'Assumptions (O&amp;G Upstream)'!J$320/10^9/10^3*'Inflation GDP Population'!$S$18/'Inflation GDP Population'!I$18</f>
        <v>0.743058608</v>
      </c>
      <c r="L61" s="132">
        <f>sum('Assumptions (NG non-electricity'!J$8)*10^15*'Assumptions (O&amp;G Upstream)'!K$312/'Assumptions (O&amp;G Upstream)'!K$320/10^9/10^3*'Inflation GDP Population'!$S$18/'Inflation GDP Population'!J$18</f>
        <v>1.128523425</v>
      </c>
      <c r="M61" s="132">
        <f>sum('Assumptions (NG non-electricity'!K$8)*10^15*'Assumptions (O&amp;G Upstream)'!L$312/'Assumptions (O&amp;G Upstream)'!L$320/10^9/10^3*'Inflation GDP Population'!$S$18/'Inflation GDP Population'!K$18</f>
        <v>0.5336317936</v>
      </c>
      <c r="N61" s="132">
        <f>sum('Assumptions (NG non-electricity'!L$8)*10^15*'Assumptions (O&amp;G Upstream)'!M$312/'Assumptions (O&amp;G Upstream)'!M$320/10^9/10^3*'Inflation GDP Population'!$S$18/'Inflation GDP Population'!L$18</f>
        <v>0.406567049</v>
      </c>
      <c r="O61" s="132">
        <f>sum('Assumptions (NG non-electricity'!M$8)*10^15*'Assumptions (O&amp;G Upstream)'!N$312/'Assumptions (O&amp;G Upstream)'!N$320/10^9/10^3*'Inflation GDP Population'!$S$18/'Inflation GDP Population'!M$18</f>
        <v>0.38788996</v>
      </c>
      <c r="P61" s="132">
        <f>sum('Assumptions (NG non-electricity'!N$8)*10^15*'Assumptions (O&amp;G Upstream)'!O$312/'Assumptions (O&amp;G Upstream)'!O$320/10^9/10^3*'Inflation GDP Population'!$S$18/'Inflation GDP Population'!N$18</f>
        <v>0.4187354366</v>
      </c>
      <c r="Q61" s="132">
        <f>sum('Assumptions (NG non-electricity'!O$8)*10^15*'Assumptions (O&amp;G Upstream)'!P$312/'Assumptions (O&amp;G Upstream)'!P$320/10^9/10^3*'Inflation GDP Population'!$S$18/'Inflation GDP Population'!O$18</f>
        <v>1.172110839</v>
      </c>
      <c r="R61" s="132">
        <f>sum('Assumptions (NG non-electricity'!P$8)*10^15*'Assumptions (O&amp;G Upstream)'!Q$312/'Assumptions (O&amp;G Upstream)'!Q$320/10^9/10^3*'Inflation GDP Population'!$S$18/'Inflation GDP Population'!P$18</f>
        <v>0.4802243521</v>
      </c>
      <c r="S61" s="132">
        <f>sum('Assumptions (NG non-electricity'!Q$8)*10^15*'Assumptions (O&amp;G Upstream)'!R$312/'Assumptions (O&amp;G Upstream)'!R$320/10^9/10^3*'Inflation GDP Population'!$S$18/'Inflation GDP Population'!Q$18</f>
        <v>0.2403568527</v>
      </c>
      <c r="T61" s="132">
        <f>sum('Assumptions (NG non-electricity'!R$8)*10^15*'Assumptions (O&amp;G Upstream)'!S$312/'Assumptions (O&amp;G Upstream)'!S$320/10^9/10^3*'Inflation GDP Population'!$S$18/'Inflation GDP Population'!R$18</f>
        <v>0.2279970314</v>
      </c>
      <c r="U61" s="132">
        <f>sum('Assumptions (NG non-electricity'!S$8)*10^15*'Assumptions (O&amp;G Upstream)'!T$312/'Assumptions (O&amp;G Upstream)'!T$320/10^9/10^3*'Inflation GDP Population'!$S$18/'Inflation GDP Population'!S$18</f>
        <v>0.2628948842</v>
      </c>
      <c r="V61" s="132">
        <f>sum('Assumptions (NG non-electricity'!T$8)*10^15*'Assumptions (O&amp;G Upstream)'!U$312/'Assumptions (O&amp;G Upstream)'!U$320/10^9/10^3*'Inflation GDP Population'!$S$18/'Inflation GDP Population'!T$18</f>
        <v>0.2747184094</v>
      </c>
      <c r="W61" s="132">
        <f>sum('Assumptions (NG non-electricity'!U$8)*10^15*'Assumptions (O&amp;G Upstream)'!V$312/'Assumptions (O&amp;G Upstream)'!V$320/10^9/10^3*'Inflation GDP Population'!$S$18/'Inflation GDP Population'!U$18</f>
        <v>0.2658511032</v>
      </c>
      <c r="X61" s="132">
        <f>sum('Assumptions (NG non-electricity'!V$8)*10^15*'Assumptions (O&amp;G Upstream)'!W$312/'Assumptions (O&amp;G Upstream)'!W$320/10^9/10^3*'Inflation GDP Population'!$S$18/'Inflation GDP Population'!V$18</f>
        <v>0.2756647624</v>
      </c>
      <c r="Y61" s="132">
        <f>sum('Assumptions (NG non-electricity'!W$8)*10^15*'Assumptions (O&amp;G Upstream)'!X$312/'Assumptions (O&amp;G Upstream)'!X$320/10^9/10^3*'Inflation GDP Population'!$S$18/'Inflation GDP Population'!W$18</f>
        <v>0.2725664342</v>
      </c>
      <c r="Z61" s="132">
        <f>sum('Assumptions (NG non-electricity'!X$8)*10^15*'Assumptions (O&amp;G Upstream)'!Y$312/'Assumptions (O&amp;G Upstream)'!Y$320/10^9/10^3*'Inflation GDP Population'!$S$18/'Inflation GDP Population'!X$18</f>
        <v>0.2769557752</v>
      </c>
      <c r="AA61" s="132">
        <f>sum('Assumptions (NG non-electricity'!Y$8)*10^15*'Assumptions (O&amp;G Upstream)'!Z$312/'Assumptions (O&amp;G Upstream)'!Z$320/10^9/10^3*'Inflation GDP Population'!$S$18/'Inflation GDP Population'!Y$18</f>
        <v>0.2928643301</v>
      </c>
      <c r="AB61" s="132">
        <f>sum('Assumptions (NG non-electricity'!Z$8)*10^15*'Assumptions (O&amp;G Upstream)'!AA$312/'Assumptions (O&amp;G Upstream)'!AA$320/10^9/10^3*'Inflation GDP Population'!$S$18/'Inflation GDP Population'!Z$18</f>
        <v>0.3133199659</v>
      </c>
      <c r="AC61" s="132">
        <f>sum('Assumptions (NG non-electricity'!AA$8)*10^15*'Assumptions (O&amp;G Upstream)'!AB$312/'Assumptions (O&amp;G Upstream)'!AB$320/10^9/10^3*'Inflation GDP Population'!$S$18/'Inflation GDP Population'!AA$18</f>
        <v>0.3391257087</v>
      </c>
      <c r="AD61" s="132">
        <f>sum('Assumptions (NG non-electricity'!AB$8)*10^15*'Assumptions (O&amp;G Upstream)'!AC$312/'Assumptions (O&amp;G Upstream)'!AC$320/10^9/10^3*'Inflation GDP Population'!$S$18/'Inflation GDP Population'!AB$18</f>
        <v>0.3502223576</v>
      </c>
      <c r="AE61" s="132">
        <f>sum('Assumptions (NG non-electricity'!AC$8)*10^15*'Assumptions (O&amp;G Upstream)'!AD$312/'Assumptions (O&amp;G Upstream)'!AD$320/10^9/10^3*'Inflation GDP Population'!$S$18/'Inflation GDP Population'!AC$18</f>
        <v>0.3567823282</v>
      </c>
      <c r="AF61" s="132">
        <f>sum('Assumptions (NG non-electricity'!AD$8)*10^15*'Assumptions (O&amp;G Upstream)'!AE$312/'Assumptions (O&amp;G Upstream)'!AE$320/10^9/10^3*'Inflation GDP Population'!$S$18/'Inflation GDP Population'!AD$18</f>
        <v>0.3688259646</v>
      </c>
      <c r="AG61" s="132">
        <f>sum('Assumptions (NG non-electricity'!AE$8)*10^15*'Assumptions (O&amp;G Upstream)'!AF$312/'Assumptions (O&amp;G Upstream)'!AF$320/10^9/10^3*'Inflation GDP Population'!$S$18/'Inflation GDP Population'!AE$18</f>
        <v>0.3747536108</v>
      </c>
      <c r="AH61" s="132">
        <f>sum('Assumptions (NG non-electricity'!AF$8)*10^15*'Assumptions (O&amp;G Upstream)'!AG$312/'Assumptions (O&amp;G Upstream)'!AG$320/10^9/10^3*'Inflation GDP Population'!$S$18/'Inflation GDP Population'!AF$18</f>
        <v>0.3825484112</v>
      </c>
      <c r="AI61" s="132">
        <f>sum('Assumptions (NG non-electricity'!AG$8)*10^15*'Assumptions (O&amp;G Upstream)'!AH$312/'Assumptions (O&amp;G Upstream)'!AH$320/10^9/10^3*'Inflation GDP Population'!$S$18/'Inflation GDP Population'!AG$18</f>
        <v>0.3850758139</v>
      </c>
      <c r="AJ61" s="132">
        <f>sum('Assumptions (NG non-electricity'!AH$8)*10^15*'Assumptions (O&amp;G Upstream)'!AI$312/'Assumptions (O&amp;G Upstream)'!AI$320/10^9/10^3*'Inflation GDP Population'!$S$18/'Inflation GDP Population'!AH$18</f>
        <v>0.4030266159</v>
      </c>
      <c r="AK61" s="132">
        <f>sum('Assumptions (NG non-electricity'!AI$8)*10^15*'Assumptions (O&amp;G Upstream)'!AJ$312/'Assumptions (O&amp;G Upstream)'!AJ$320/10^9/10^3*'Inflation GDP Population'!$S$18/'Inflation GDP Population'!AI$18</f>
        <v>0.4135166512</v>
      </c>
      <c r="AL61" s="132">
        <f>sum('Assumptions (NG non-electricity'!AJ$8)*10^15*'Assumptions (O&amp;G Upstream)'!AK$312/'Assumptions (O&amp;G Upstream)'!AK$320/10^9/10^3*'Inflation GDP Population'!$S$18/'Inflation GDP Population'!AJ$18</f>
        <v>0.4224598491</v>
      </c>
      <c r="AM61" s="132">
        <f>sum('Assumptions (NG non-electricity'!AK$8)*10^15*'Assumptions (O&amp;G Upstream)'!AL$312/'Assumptions (O&amp;G Upstream)'!AL$320/10^9/10^3*'Inflation GDP Population'!$S$18/'Inflation GDP Population'!AK$18</f>
        <v>0.4314724585</v>
      </c>
      <c r="AN61" s="132">
        <f>sum('Assumptions (NG non-electricity'!AL$8)*10^15*'Assumptions (O&amp;G Upstream)'!AM$312/'Assumptions (O&amp;G Upstream)'!AM$320/10^9/10^3*'Inflation GDP Population'!$S$18/'Inflation GDP Population'!AL$18</f>
        <v>0.4445290235</v>
      </c>
      <c r="AO61" s="132">
        <f>sum('Assumptions (NG non-electricity'!AM$8)*10^15*'Assumptions (O&amp;G Upstream)'!AN$312/'Assumptions (O&amp;G Upstream)'!AN$320/10^9/10^3*'Inflation GDP Population'!$S$18/'Inflation GDP Population'!AM$18</f>
        <v>0.4515919592</v>
      </c>
      <c r="AP61" s="132">
        <f>sum('Assumptions (NG non-electricity'!AN$8)*10^15*'Assumptions (O&amp;G Upstream)'!AO$312/'Assumptions (O&amp;G Upstream)'!AO$320/10^9/10^3*'Inflation GDP Population'!$S$18/'Inflation GDP Population'!AN$18</f>
        <v>0.4576172493</v>
      </c>
      <c r="AQ61" s="132">
        <f>sum('Assumptions (NG non-electricity'!AO$8)*10^15*'Assumptions (O&amp;G Upstream)'!AP$312/'Assumptions (O&amp;G Upstream)'!AP$320/10^9/10^3*'Inflation GDP Population'!$S$18/'Inflation GDP Population'!AO$18</f>
        <v>0.4650276825</v>
      </c>
      <c r="AR61" s="132">
        <f>sum('Assumptions (NG non-electricity'!AP$8)*10^15*'Assumptions (O&amp;G Upstream)'!AQ$312/'Assumptions (O&amp;G Upstream)'!AQ$320/10^9/10^3*'Inflation GDP Population'!$S$18/'Inflation GDP Population'!AP$18</f>
        <v>0.4768410133</v>
      </c>
      <c r="AS61" s="132">
        <f>sum('Assumptions (NG non-electricity'!AQ$8)*10^15*'Assumptions (O&amp;G Upstream)'!AR$312/'Assumptions (O&amp;G Upstream)'!AR$320/10^9/10^3*'Inflation GDP Population'!$S$18/'Inflation GDP Population'!AQ$18</f>
        <v>0.480715084</v>
      </c>
      <c r="AT61" s="132">
        <f>sum('Assumptions (NG non-electricity'!AR$8)*10^15*'Assumptions (O&amp;G Upstream)'!AS$312/'Assumptions (O&amp;G Upstream)'!AS$320/10^9/10^3*'Inflation GDP Population'!$S$18/'Inflation GDP Population'!AR$18</f>
        <v>0.4909046936</v>
      </c>
      <c r="AU61" s="132">
        <f>sum('Assumptions (NG non-electricity'!AS$8)*10^15*'Assumptions (O&amp;G Upstream)'!AT$312/'Assumptions (O&amp;G Upstream)'!AT$320/10^9/10^3*'Inflation GDP Population'!$S$18/'Inflation GDP Population'!AS$18</f>
        <v>0.5035813486</v>
      </c>
      <c r="AV61" s="132">
        <f>sum('Assumptions (NG non-electricity'!AT$8)*10^15*'Assumptions (O&amp;G Upstream)'!AU$312/'Assumptions (O&amp;G Upstream)'!AU$320/10^9/10^3*'Inflation GDP Population'!$S$18/'Inflation GDP Population'!AT$18</f>
        <v>0.5187612598</v>
      </c>
      <c r="AW61" s="132">
        <f>sum('Assumptions (NG non-electricity'!AU$8)*10^15*'Assumptions (O&amp;G Upstream)'!AV$312/'Assumptions (O&amp;G Upstream)'!AV$320/10^9/10^3*'Inflation GDP Population'!$S$18/'Inflation GDP Population'!AU$18</f>
        <v>0.533475396</v>
      </c>
      <c r="AX61" s="132">
        <f>sum('Assumptions (NG non-electricity'!AV$8)*10^15*'Assumptions (O&amp;G Upstream)'!AW$312/'Assumptions (O&amp;G Upstream)'!AW$320/10^9/10^3*'Inflation GDP Population'!$S$18/'Inflation GDP Population'!AV$18</f>
        <v>0.5458363205</v>
      </c>
      <c r="AY61" s="132">
        <f>sum('Assumptions (NG non-electricity'!AW$8)*10^15*'Assumptions (O&amp;G Upstream)'!AX$312/'Assumptions (O&amp;G Upstream)'!AX$320/10^9/10^3*'Inflation GDP Population'!$S$18/'Inflation GDP Population'!AW$18</f>
        <v>0.5606327151</v>
      </c>
      <c r="AZ61" s="132">
        <f>sum('Assumptions (NG non-electricity'!AX$8)*10^15*'Assumptions (O&amp;G Upstream)'!AY$312/'Assumptions (O&amp;G Upstream)'!AY$320/10^9/10^3*'Inflation GDP Population'!$S$18/'Inflation GDP Population'!AX$18</f>
        <v>0.5830909801</v>
      </c>
      <c r="BA61" s="132">
        <f>sum('Assumptions (NG non-electricity'!AY$8)*10^15*'Assumptions (O&amp;G Upstream)'!AZ$312/'Assumptions (O&amp;G Upstream)'!AZ$320/10^9/10^3*'Inflation GDP Population'!$S$18/'Inflation GDP Population'!AY$18</f>
        <v>0.6022208307</v>
      </c>
      <c r="BB61" s="132">
        <f>sum('Assumptions (NG non-electricity'!AZ$8)*10^15*'Assumptions (O&amp;G Upstream)'!BA$312/'Assumptions (O&amp;G Upstream)'!BA$320/10^9/10^3*'Inflation GDP Population'!$S$18/'Inflation GDP Population'!AZ$18</f>
        <v>0.6199533487</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1.161198066</v>
      </c>
      <c r="E62" s="132">
        <f>sum('Assumptions (NG non-electricity'!C$6)*10^15*'Assumptions (O&amp;G Upstream)'!D$312/'Assumptions (O&amp;G Upstream)'!D$320/10^9/10^3*'Inflation GDP Population'!$S$18/'Inflation GDP Population'!C$18</f>
        <v>1.110503173</v>
      </c>
      <c r="F62" s="132">
        <f>sum('Assumptions (NG non-electricity'!D$6)*10^15*'Assumptions (O&amp;G Upstream)'!E$312/'Assumptions (O&amp;G Upstream)'!E$320/10^9/10^3*'Inflation GDP Population'!$S$18/'Inflation GDP Population'!D$18</f>
        <v>0.9522179271</v>
      </c>
      <c r="G62" s="132">
        <f>sum('Assumptions (NG non-electricity'!E$6)*10^15*'Assumptions (O&amp;G Upstream)'!F$312/'Assumptions (O&amp;G Upstream)'!F$320/10^9/10^3*'Inflation GDP Population'!$S$18/'Inflation GDP Population'!E$18</f>
        <v>1.47765052</v>
      </c>
      <c r="H62" s="132">
        <f>sum('Assumptions (NG non-electricity'!F$6)*10^15*'Assumptions (O&amp;G Upstream)'!G$312/'Assumptions (O&amp;G Upstream)'!G$320/10^9/10^3*'Inflation GDP Population'!$S$18/'Inflation GDP Population'!F$18</f>
        <v>1.441009479</v>
      </c>
      <c r="I62" s="132">
        <f>sum('Assumptions (NG non-electricity'!G$6)*10^15*'Assumptions (O&amp;G Upstream)'!H$312/'Assumptions (O&amp;G Upstream)'!H$320/10^9/10^3*'Inflation GDP Population'!$S$18/'Inflation GDP Population'!G$18</f>
        <v>1.983559084</v>
      </c>
      <c r="J62" s="132">
        <f>sum('Assumptions (NG non-electricity'!H$6)*10^15*'Assumptions (O&amp;G Upstream)'!I$312/'Assumptions (O&amp;G Upstream)'!I$320/10^9/10^3*'Inflation GDP Population'!$S$18/'Inflation GDP Population'!H$18</f>
        <v>1.336595023</v>
      </c>
      <c r="K62" s="132">
        <f>sum('Assumptions (NG non-electricity'!I$6)*10^15*'Assumptions (O&amp;G Upstream)'!J$312/'Assumptions (O&amp;G Upstream)'!J$320/10^9/10^3*'Inflation GDP Population'!$S$18/'Inflation GDP Population'!I$18</f>
        <v>1.621957297</v>
      </c>
      <c r="L62" s="132">
        <f>sum('Assumptions (NG non-electricity'!J$6)*10^15*'Assumptions (O&amp;G Upstream)'!K$312/'Assumptions (O&amp;G Upstream)'!K$320/10^9/10^3*'Inflation GDP Population'!$S$18/'Inflation GDP Population'!J$18</f>
        <v>1.951673449</v>
      </c>
      <c r="M62" s="132">
        <f>sum('Assumptions (NG non-electricity'!K$6)*10^15*'Assumptions (O&amp;G Upstream)'!L$312/'Assumptions (O&amp;G Upstream)'!L$320/10^9/10^3*'Inflation GDP Population'!$S$18/'Inflation GDP Population'!K$18</f>
        <v>0.8587837512</v>
      </c>
      <c r="N62" s="132">
        <f>sum('Assumptions (NG non-electricity'!L$6)*10^15*'Assumptions (O&amp;G Upstream)'!M$312/'Assumptions (O&amp;G Upstream)'!M$320/10^9/10^3*'Inflation GDP Population'!$S$18/'Inflation GDP Population'!L$18</f>
        <v>1.120675289</v>
      </c>
      <c r="O62" s="132">
        <f>sum('Assumptions (NG non-electricity'!M$6)*10^15*'Assumptions (O&amp;G Upstream)'!N$312/'Assumptions (O&amp;G Upstream)'!N$320/10^9/10^3*'Inflation GDP Population'!$S$18/'Inflation GDP Population'!M$18</f>
        <v>0.8838739861</v>
      </c>
      <c r="P62" s="132">
        <f>sum('Assumptions (NG non-electricity'!N$6)*10^15*'Assumptions (O&amp;G Upstream)'!O$312/'Assumptions (O&amp;G Upstream)'!O$320/10^9/10^3*'Inflation GDP Population'!$S$18/'Inflation GDP Population'!N$18</f>
        <v>0.5061080442</v>
      </c>
      <c r="Q62" s="132">
        <f>sum('Assumptions (NG non-electricity'!O$6)*10^15*'Assumptions (O&amp;G Upstream)'!P$312/'Assumptions (O&amp;G Upstream)'!P$320/10^9/10^3*'Inflation GDP Population'!$S$18/'Inflation GDP Population'!O$18</f>
        <v>0.8166297124</v>
      </c>
      <c r="R62" s="132">
        <f>sum('Assumptions (NG non-electricity'!P$6)*10^15*'Assumptions (O&amp;G Upstream)'!Q$312/'Assumptions (O&amp;G Upstream)'!Q$320/10^9/10^3*'Inflation GDP Population'!$S$18/'Inflation GDP Population'!P$18</f>
        <v>1.067935982</v>
      </c>
      <c r="S62" s="132">
        <f>sum('Assumptions (NG non-electricity'!Q$6)*10^15*'Assumptions (O&amp;G Upstream)'!R$312/'Assumptions (O&amp;G Upstream)'!R$320/10^9/10^3*'Inflation GDP Population'!$S$18/'Inflation GDP Population'!Q$18</f>
        <v>0.5691680857</v>
      </c>
      <c r="T62" s="132">
        <f>sum('Assumptions (NG non-electricity'!R$6)*10^15*'Assumptions (O&amp;G Upstream)'!S$312/'Assumptions (O&amp;G Upstream)'!S$320/10^9/10^3*'Inflation GDP Population'!$S$18/'Inflation GDP Population'!R$18</f>
        <v>0.4471379101</v>
      </c>
      <c r="U62" s="132">
        <f>sum('Assumptions (NG non-electricity'!S$6)*10^15*'Assumptions (O&amp;G Upstream)'!T$312/'Assumptions (O&amp;G Upstream)'!T$320/10^9/10^3*'Inflation GDP Population'!$S$18/'Inflation GDP Population'!S$18</f>
        <v>0.5212705256</v>
      </c>
      <c r="V62" s="132">
        <f>sum('Assumptions (NG non-electricity'!T$6)*10^15*'Assumptions (O&amp;G Upstream)'!U$312/'Assumptions (O&amp;G Upstream)'!U$320/10^9/10^3*'Inflation GDP Population'!$S$18/'Inflation GDP Population'!T$18</f>
        <v>0.539554393</v>
      </c>
      <c r="W62" s="132">
        <f>sum('Assumptions (NG non-electricity'!U$6)*10^15*'Assumptions (O&amp;G Upstream)'!V$312/'Assumptions (O&amp;G Upstream)'!V$320/10^9/10^3*'Inflation GDP Population'!$S$18/'Inflation GDP Population'!U$18</f>
        <v>0.5172399095</v>
      </c>
      <c r="X62" s="132">
        <f>sum('Assumptions (NG non-electricity'!V$6)*10^15*'Assumptions (O&amp;G Upstream)'!W$312/'Assumptions (O&amp;G Upstream)'!W$320/10^9/10^3*'Inflation GDP Population'!$S$18/'Inflation GDP Population'!V$18</f>
        <v>0.5313489336</v>
      </c>
      <c r="Y62" s="132">
        <f>sum('Assumptions (NG non-electricity'!W$6)*10^15*'Assumptions (O&amp;G Upstream)'!X$312/'Assumptions (O&amp;G Upstream)'!X$320/10^9/10^3*'Inflation GDP Population'!$S$18/'Inflation GDP Population'!W$18</f>
        <v>0.520540004</v>
      </c>
      <c r="Z62" s="132">
        <f>sum('Assumptions (NG non-electricity'!X$6)*10^15*'Assumptions (O&amp;G Upstream)'!Y$312/'Assumptions (O&amp;G Upstream)'!Y$320/10^9/10^3*'Inflation GDP Population'!$S$18/'Inflation GDP Population'!X$18</f>
        <v>0.5240983825</v>
      </c>
      <c r="AA62" s="132">
        <f>sum('Assumptions (NG non-electricity'!Y$6)*10^15*'Assumptions (O&amp;G Upstream)'!Z$312/'Assumptions (O&amp;G Upstream)'!Z$320/10^9/10^3*'Inflation GDP Population'!$S$18/'Inflation GDP Population'!Y$18</f>
        <v>0.549194674</v>
      </c>
      <c r="AB62" s="132">
        <f>sum('Assumptions (NG non-electricity'!Z$6)*10^15*'Assumptions (O&amp;G Upstream)'!AA$312/'Assumptions (O&amp;G Upstream)'!AA$320/10^9/10^3*'Inflation GDP Population'!$S$18/'Inflation GDP Population'!Z$18</f>
        <v>0.5822928703</v>
      </c>
      <c r="AC62" s="132">
        <f>sum('Assumptions (NG non-electricity'!AA$6)*10^15*'Assumptions (O&amp;G Upstream)'!AB$312/'Assumptions (O&amp;G Upstream)'!AB$320/10^9/10^3*'Inflation GDP Population'!$S$18/'Inflation GDP Population'!AA$18</f>
        <v>0.6246592152</v>
      </c>
      <c r="AD62" s="132">
        <f>sum('Assumptions (NG non-electricity'!AB$6)*10^15*'Assumptions (O&amp;G Upstream)'!AC$312/'Assumptions (O&amp;G Upstream)'!AC$320/10^9/10^3*'Inflation GDP Population'!$S$18/'Inflation GDP Population'!AB$18</f>
        <v>0.6394258317</v>
      </c>
      <c r="AE62" s="132">
        <f>sum('Assumptions (NG non-electricity'!AC$6)*10^15*'Assumptions (O&amp;G Upstream)'!AD$312/'Assumptions (O&amp;G Upstream)'!AD$320/10^9/10^3*'Inflation GDP Population'!$S$18/'Inflation GDP Population'!AC$18</f>
        <v>0.6457252066</v>
      </c>
      <c r="AF62" s="132">
        <f>sum('Assumptions (NG non-electricity'!AD$6)*10^15*'Assumptions (O&amp;G Upstream)'!AE$312/'Assumptions (O&amp;G Upstream)'!AE$320/10^9/10^3*'Inflation GDP Population'!$S$18/'Inflation GDP Population'!AD$18</f>
        <v>0.6617555752</v>
      </c>
      <c r="AG62" s="132">
        <f>sum('Assumptions (NG non-electricity'!AE$6)*10^15*'Assumptions (O&amp;G Upstream)'!AF$312/'Assumptions (O&amp;G Upstream)'!AF$320/10^9/10^3*'Inflation GDP Population'!$S$18/'Inflation GDP Population'!AE$18</f>
        <v>0.6666328391</v>
      </c>
      <c r="AH62" s="132">
        <f>sum('Assumptions (NG non-electricity'!AF$6)*10^15*'Assumptions (O&amp;G Upstream)'!AG$312/'Assumptions (O&amp;G Upstream)'!AG$320/10^9/10^3*'Inflation GDP Population'!$S$18/'Inflation GDP Population'!AF$18</f>
        <v>0.6747214319</v>
      </c>
      <c r="AI62" s="132">
        <f>sum('Assumptions (NG non-electricity'!AG$6)*10^15*'Assumptions (O&amp;G Upstream)'!AH$312/'Assumptions (O&amp;G Upstream)'!AH$320/10^9/10^3*'Inflation GDP Population'!$S$18/'Inflation GDP Population'!AG$18</f>
        <v>0.6734626035</v>
      </c>
      <c r="AJ62" s="132">
        <f>sum('Assumptions (NG non-electricity'!AH$6)*10^15*'Assumptions (O&amp;G Upstream)'!AI$312/'Assumptions (O&amp;G Upstream)'!AI$320/10^9/10^3*'Inflation GDP Population'!$S$18/'Inflation GDP Population'!AH$18</f>
        <v>0.6989747469</v>
      </c>
      <c r="AK62" s="132">
        <f>sum('Assumptions (NG non-electricity'!AI$6)*10^15*'Assumptions (O&amp;G Upstream)'!AJ$312/'Assumptions (O&amp;G Upstream)'!AJ$320/10^9/10^3*'Inflation GDP Population'!$S$18/'Inflation GDP Population'!AI$18</f>
        <v>0.7112333662</v>
      </c>
      <c r="AL62" s="132">
        <f>sum('Assumptions (NG non-electricity'!AJ$6)*10^15*'Assumptions (O&amp;G Upstream)'!AK$312/'Assumptions (O&amp;G Upstream)'!AK$320/10^9/10^3*'Inflation GDP Population'!$S$18/'Inflation GDP Population'!AJ$18</f>
        <v>0.7206530967</v>
      </c>
      <c r="AM62" s="132">
        <f>sum('Assumptions (NG non-electricity'!AK$6)*10^15*'Assumptions (O&amp;G Upstream)'!AL$312/'Assumptions (O&amp;G Upstream)'!AL$320/10^9/10^3*'Inflation GDP Population'!$S$18/'Inflation GDP Population'!AK$18</f>
        <v>0.7300379346</v>
      </c>
      <c r="AN62" s="132">
        <f>sum('Assumptions (NG non-electricity'!AL$6)*10^15*'Assumptions (O&amp;G Upstream)'!AM$312/'Assumptions (O&amp;G Upstream)'!AM$320/10^9/10^3*'Inflation GDP Population'!$S$18/'Inflation GDP Population'!AL$18</f>
        <v>0.7460592955</v>
      </c>
      <c r="AO62" s="132">
        <f>sum('Assumptions (NG non-electricity'!AM$6)*10^15*'Assumptions (O&amp;G Upstream)'!AN$312/'Assumptions (O&amp;G Upstream)'!AN$320/10^9/10^3*'Inflation GDP Population'!$S$18/'Inflation GDP Population'!AM$18</f>
        <v>0.7518464772</v>
      </c>
      <c r="AP62" s="132">
        <f>sum('Assumptions (NG non-electricity'!AN$6)*10^15*'Assumptions (O&amp;G Upstream)'!AO$312/'Assumptions (O&amp;G Upstream)'!AO$320/10^9/10^3*'Inflation GDP Population'!$S$18/'Inflation GDP Population'!AN$18</f>
        <v>0.7558289155</v>
      </c>
      <c r="AQ62" s="132">
        <f>sum('Assumptions (NG non-electricity'!AO$6)*10^15*'Assumptions (O&amp;G Upstream)'!AP$312/'Assumptions (O&amp;G Upstream)'!AP$320/10^9/10^3*'Inflation GDP Population'!$S$18/'Inflation GDP Population'!AO$18</f>
        <v>0.7620193859</v>
      </c>
      <c r="AR62" s="132">
        <f>sum('Assumptions (NG non-electricity'!AP$6)*10^15*'Assumptions (O&amp;G Upstream)'!AQ$312/'Assumptions (O&amp;G Upstream)'!AQ$320/10^9/10^3*'Inflation GDP Population'!$S$18/'Inflation GDP Population'!AP$18</f>
        <v>0.7752725705</v>
      </c>
      <c r="AS62" s="132">
        <f>sum('Assumptions (NG non-electricity'!AQ$6)*10^15*'Assumptions (O&amp;G Upstream)'!AR$312/'Assumptions (O&amp;G Upstream)'!AR$320/10^9/10^3*'Inflation GDP Population'!$S$18/'Inflation GDP Population'!AQ$18</f>
        <v>0.7755132868</v>
      </c>
      <c r="AT62" s="132">
        <f>sum('Assumptions (NG non-electricity'!AR$6)*10^15*'Assumptions (O&amp;G Upstream)'!AS$312/'Assumptions (O&amp;G Upstream)'!AS$320/10^9/10^3*'Inflation GDP Population'!$S$18/'Inflation GDP Population'!AR$18</f>
        <v>0.7858614861</v>
      </c>
      <c r="AU62" s="132">
        <f>sum('Assumptions (NG non-electricity'!AS$6)*10^15*'Assumptions (O&amp;G Upstream)'!AT$312/'Assumptions (O&amp;G Upstream)'!AT$320/10^9/10^3*'Inflation GDP Population'!$S$18/'Inflation GDP Population'!AS$18</f>
        <v>0.8000037503</v>
      </c>
      <c r="AV62" s="132">
        <f>sum('Assumptions (NG non-electricity'!AT$6)*10^15*'Assumptions (O&amp;G Upstream)'!AU$312/'Assumptions (O&amp;G Upstream)'!AU$320/10^9/10^3*'Inflation GDP Population'!$S$18/'Inflation GDP Population'!AT$18</f>
        <v>0.8178795006</v>
      </c>
      <c r="AW62" s="132">
        <f>sum('Assumptions (NG non-electricity'!AU$6)*10^15*'Assumptions (O&amp;G Upstream)'!AV$312/'Assumptions (O&amp;G Upstream)'!AV$320/10^9/10^3*'Inflation GDP Population'!$S$18/'Inflation GDP Population'!AU$18</f>
        <v>0.834758832</v>
      </c>
      <c r="AX62" s="132">
        <f>sum('Assumptions (NG non-electricity'!AV$6)*10^15*'Assumptions (O&amp;G Upstream)'!AW$312/'Assumptions (O&amp;G Upstream)'!AW$320/10^9/10^3*'Inflation GDP Population'!$S$18/'Inflation GDP Population'!AV$18</f>
        <v>0.8477327396</v>
      </c>
      <c r="AY62" s="132">
        <f>sum('Assumptions (NG non-electricity'!AW$6)*10^15*'Assumptions (O&amp;G Upstream)'!AX$312/'Assumptions (O&amp;G Upstream)'!AX$320/10^9/10^3*'Inflation GDP Population'!$S$18/'Inflation GDP Population'!AW$18</f>
        <v>0.8642701999</v>
      </c>
      <c r="AZ62" s="132">
        <f>sum('Assumptions (NG non-electricity'!AX$6)*10^15*'Assumptions (O&amp;G Upstream)'!AY$312/'Assumptions (O&amp;G Upstream)'!AY$320/10^9/10^3*'Inflation GDP Population'!$S$18/'Inflation GDP Population'!AX$18</f>
        <v>0.8922905898</v>
      </c>
      <c r="BA62" s="132">
        <f>sum('Assumptions (NG non-electricity'!AY$6)*10^15*'Assumptions (O&amp;G Upstream)'!AZ$312/'Assumptions (O&amp;G Upstream)'!AZ$320/10^9/10^3*'Inflation GDP Population'!$S$18/'Inflation GDP Population'!AY$18</f>
        <v>0.9148472829</v>
      </c>
      <c r="BB62" s="132">
        <f>sum('Assumptions (NG non-electricity'!AZ$6)*10^15*'Assumptions (O&amp;G Upstream)'!BA$312/'Assumptions (O&amp;G Upstream)'!BA$320/10^9/10^3*'Inflation GDP Population'!$S$18/'Inflation GDP Population'!AZ$18</f>
        <v>0.9349712962</v>
      </c>
    </row>
    <row r="63" ht="15.75" customHeight="1">
      <c r="A63" s="119" t="s">
        <v>305</v>
      </c>
      <c r="B63" s="131" t="s">
        <v>306</v>
      </c>
      <c r="C63" s="120" t="s">
        <v>270</v>
      </c>
      <c r="D63" s="132">
        <f>'Transportation and Industrial G'!B$20*10^9*'Transportation and Industrial G'!B28/10^9</f>
        <v>0.1710165025</v>
      </c>
      <c r="E63" s="132">
        <f>'Transportation and Industrial G'!C$20*10^9*'Transportation and Industrial G'!C28/10^9</f>
        <v>0.1812397169</v>
      </c>
      <c r="F63" s="132">
        <f>'Transportation and Industrial G'!D$20*10^9*'Transportation and Industrial G'!D28/10^9</f>
        <v>0.1869290189</v>
      </c>
      <c r="G63" s="132">
        <f>'Transportation and Industrial G'!E$20*10^9*'Transportation and Industrial G'!E28/10^9</f>
        <v>0.188092383</v>
      </c>
      <c r="H63" s="132">
        <f>'Transportation and Industrial G'!F$20*10^9*'Transportation and Industrial G'!F28/10^9</f>
        <v>0.2114672494</v>
      </c>
      <c r="I63" s="132">
        <f>'Transportation and Industrial G'!G$20*10^9*'Transportation and Industrial G'!G28/10^9</f>
        <v>0.2767400587</v>
      </c>
      <c r="J63" s="132">
        <f>'Transportation and Industrial G'!H$20*10^9*'Transportation and Industrial G'!H28/10^9</f>
        <v>0.300069726</v>
      </c>
      <c r="K63" s="132">
        <f>'Transportation and Industrial G'!I$20*10^9*'Transportation and Industrial G'!I28/10^9</f>
        <v>0.1699902295</v>
      </c>
      <c r="L63" s="132">
        <f>'Transportation and Industrial G'!J$20*10^9*'Transportation and Industrial G'!J28/10^9</f>
        <v>0.201872891</v>
      </c>
      <c r="M63" s="132">
        <f>'Transportation and Industrial G'!K$20*10^9*'Transportation and Industrial G'!K28/10^9</f>
        <v>0.1074568119</v>
      </c>
      <c r="N63" s="132">
        <f>'Transportation and Industrial G'!L$20*10^9*'Transportation and Industrial G'!L28/10^9</f>
        <v>0.09246502227</v>
      </c>
      <c r="O63" s="132">
        <f>'Transportation and Industrial G'!M$20*10^9*'Transportation and Industrial G'!M28/10^9</f>
        <v>0.1521637579</v>
      </c>
      <c r="P63" s="132">
        <f>'Transportation and Industrial G'!N$20*10^9*'Transportation and Industrial G'!N28/10^9</f>
        <v>0.1443605783</v>
      </c>
      <c r="Q63" s="132">
        <f>'Transportation and Industrial G'!O$20*10^9*'Transportation and Industrial G'!O28/10^9</f>
        <v>0.1266192093</v>
      </c>
      <c r="R63" s="132">
        <f>'Transportation and Industrial G'!P$20*10^9*'Transportation and Industrial G'!P28/10^9</f>
        <v>0.1330634277</v>
      </c>
      <c r="S63" s="132">
        <f>'Transportation and Industrial G'!Q$20*10^9*'Transportation and Industrial G'!Q28/10^9</f>
        <v>0.08817892894</v>
      </c>
      <c r="T63" s="132">
        <f>'Transportation and Industrial G'!R$20*10^9*'Transportation and Industrial G'!R28/10^9</f>
        <v>0.0501443484</v>
      </c>
      <c r="U63" s="132">
        <f>'Transportation and Industrial G'!S$20*10^9*'Transportation and Industrial G'!S28/10^9</f>
        <v>0.06271977416</v>
      </c>
      <c r="V63" s="132">
        <f>'Transportation and Industrial G'!T$20*10^9*'Transportation and Industrial G'!T28/10^9</f>
        <v>0.07060766344</v>
      </c>
      <c r="W63" s="132">
        <f>'Transportation and Industrial G'!U$20*10^9*'Transportation and Industrial G'!U28/10^9</f>
        <v>0.0663483147</v>
      </c>
      <c r="X63" s="132">
        <f>'Transportation and Industrial G'!V$20*10^9*'Transportation and Industrial G'!V28/10^9</f>
        <v>0.06492134803</v>
      </c>
      <c r="Y63" s="132">
        <f>'Transportation and Industrial G'!W$20*10^9*'Transportation and Industrial G'!W28/10^9</f>
        <v>0.06240864315</v>
      </c>
      <c r="Z63" s="132">
        <f>'Transportation and Industrial G'!X$20*10^9*'Transportation and Industrial G'!X28/10^9</f>
        <v>0.06151723797</v>
      </c>
      <c r="AA63" s="132">
        <f>'Transportation and Industrial G'!Y$20*10^9*'Transportation and Industrial G'!Y28/10^9</f>
        <v>0.0611665963</v>
      </c>
      <c r="AB63" s="132">
        <f>'Transportation and Industrial G'!Z$20*10^9*'Transportation and Industrial G'!Z28/10^9</f>
        <v>0.06149395269</v>
      </c>
      <c r="AC63" s="132">
        <f>'Transportation and Industrial G'!AA$20*10^9*'Transportation and Industrial G'!AA28/10^9</f>
        <v>0.0618218045</v>
      </c>
      <c r="AD63" s="132">
        <f>'Transportation and Industrial G'!AB$20*10^9*'Transportation and Industrial G'!AB28/10^9</f>
        <v>0.06228614771</v>
      </c>
      <c r="AE63" s="132">
        <f>'Transportation and Industrial G'!AC$20*10^9*'Transportation and Industrial G'!AC28/10^9</f>
        <v>0.06288735387</v>
      </c>
      <c r="AF63" s="132">
        <f>'Transportation and Industrial G'!AD$20*10^9*'Transportation and Industrial G'!AD28/10^9</f>
        <v>0.06321706356</v>
      </c>
      <c r="AG63" s="132">
        <f>'Transportation and Industrial G'!AE$20*10^9*'Transportation and Industrial G'!AE28/10^9</f>
        <v>0.06395637126</v>
      </c>
      <c r="AH63" s="132">
        <f>'Transportation and Industrial G'!AF$20*10^9*'Transportation and Industrial G'!AF28/10^9</f>
        <v>0.06428744338</v>
      </c>
      <c r="AI63" s="132">
        <f>'Transportation and Industrial G'!AG$20*10^9*'Transportation and Industrial G'!AG28/10^9</f>
        <v>0.06489224143</v>
      </c>
      <c r="AJ63" s="132">
        <f>'Transportation and Industrial G'!AH$20*10^9*'Transportation and Industrial G'!AH28/10^9</f>
        <v>0.06536129123</v>
      </c>
      <c r="AK63" s="132">
        <f>'Transportation and Industrial G'!AI$20*10^9*'Transportation and Industrial G'!AI28/10^9</f>
        <v>0.06555735826</v>
      </c>
      <c r="AL63" s="132">
        <f>'Transportation and Industrial G'!AJ$20*10^9*'Transportation and Industrial G'!AJ28/10^9</f>
        <v>0.065753673</v>
      </c>
      <c r="AM63" s="132">
        <f>'Transportation and Industrial G'!AK$20*10^9*'Transportation and Industrial G'!AK28/10^9</f>
        <v>0.06622445682</v>
      </c>
      <c r="AN63" s="132">
        <f>'Transportation and Industrial G'!AL$20*10^9*'Transportation and Industrial G'!AL28/10^9</f>
        <v>0.06655874924</v>
      </c>
      <c r="AO63" s="132">
        <f>'Transportation and Industrial G'!AM$20*10^9*'Transportation and Industrial G'!AM28/10^9</f>
        <v>0.06675617871</v>
      </c>
      <c r="AP63" s="132">
        <f>'Transportation and Industrial G'!AN$20*10^9*'Transportation and Industrial G'!AN28/10^9</f>
        <v>0.06709133814</v>
      </c>
      <c r="AQ63" s="132">
        <f>'Transportation and Industrial G'!AO$20*10^9*'Transportation and Industrial G'!AO28/10^9</f>
        <v>0.06715178079</v>
      </c>
      <c r="AR63" s="132">
        <f>'Transportation and Industrial G'!AP$20*10^9*'Transportation and Industrial G'!AP28/10^9</f>
        <v>0.0673499534</v>
      </c>
      <c r="AS63" s="132">
        <f>'Transportation and Industrial G'!AQ$20*10^9*'Transportation and Industrial G'!AQ28/10^9</f>
        <v>0.06768622755</v>
      </c>
      <c r="AT63" s="132">
        <f>'Transportation and Industrial G'!AR$20*10^9*'Transportation and Industrial G'!AR28/10^9</f>
        <v>0.06788501946</v>
      </c>
      <c r="AU63" s="132">
        <f>'Transportation and Industrial G'!AS$20*10^9*'Transportation and Industrial G'!AS28/10^9</f>
        <v>0.06808405907</v>
      </c>
      <c r="AV63" s="132">
        <f>'Transportation and Industrial G'!AT$20*10^9*'Transportation and Industrial G'!AT28/10^9</f>
        <v>0.06842157181</v>
      </c>
      <c r="AW63" s="132">
        <f>'Transportation and Industrial G'!AU$20*10^9*'Transportation and Industrial G'!AU28/10^9</f>
        <v>0.06889792922</v>
      </c>
      <c r="AX63" s="132">
        <f>'Transportation and Industrial G'!AV$20*10^9*'Transportation and Industrial G'!AV28/10^9</f>
        <v>0.06895961045</v>
      </c>
      <c r="AY63" s="132">
        <f>'Transportation and Industrial G'!AW$20*10^9*'Transportation and Industrial G'!AW28/10^9</f>
        <v>0.06929848562</v>
      </c>
      <c r="AZ63" s="132">
        <f>'Transportation and Industrial G'!AX$20*10^9*'Transportation and Industrial G'!AX28/10^9</f>
        <v>0.06949913539</v>
      </c>
      <c r="BA63" s="132">
        <f>'Transportation and Industrial G'!AY$20*10^9*'Transportation and Industrial G'!AY28/10^9</f>
        <v>0.06970003288</v>
      </c>
      <c r="BB63" s="132">
        <f>'Transportation and Industrial G'!AZ$20*10^9*'Transportation and Industrial G'!AZ28/10^9</f>
        <v>0.06990117808</v>
      </c>
    </row>
    <row r="64" ht="15.75" customHeight="1">
      <c r="A64" s="119" t="s">
        <v>307</v>
      </c>
      <c r="B64" s="131" t="s">
        <v>290</v>
      </c>
      <c r="C64" s="123" t="s">
        <v>273</v>
      </c>
      <c r="D64" s="133">
        <f>D55*1000/'Inflation GDP Population'!B$28</f>
        <v>1088.183152</v>
      </c>
      <c r="E64" s="133">
        <f>E55*1000/'Inflation GDP Population'!C$28</f>
        <v>869.3741515</v>
      </c>
      <c r="F64" s="133">
        <f>F55*1000/'Inflation GDP Population'!D$28</f>
        <v>874.6263414</v>
      </c>
      <c r="G64" s="133">
        <f>G55*1000/'Inflation GDP Population'!E$28</f>
        <v>1044.297734</v>
      </c>
      <c r="H64" s="133">
        <f>H55*1000/'Inflation GDP Population'!F$28</f>
        <v>1405.032391</v>
      </c>
      <c r="I64" s="133">
        <f>I55*1000/'Inflation GDP Population'!G$28</f>
        <v>1728.47585</v>
      </c>
      <c r="J64" s="133">
        <f>J55*1000/'Inflation GDP Population'!H$28</f>
        <v>1922.277682</v>
      </c>
      <c r="K64" s="133">
        <f>K55*1000/'Inflation GDP Population'!I$28</f>
        <v>1906.783699</v>
      </c>
      <c r="L64" s="133">
        <f>L55*1000/'Inflation GDP Population'!J$28</f>
        <v>2072.774881</v>
      </c>
      <c r="M64" s="133">
        <f>M55*1000/'Inflation GDP Population'!K$28</f>
        <v>1216.282324</v>
      </c>
      <c r="N64" s="133">
        <f>N55*1000/'Inflation GDP Population'!L$28</f>
        <v>1722.990681</v>
      </c>
      <c r="O64" s="133">
        <f>O55*1000/'Inflation GDP Population'!M$28</f>
        <v>1971.406992</v>
      </c>
      <c r="P64" s="133">
        <f>P55*1000/'Inflation GDP Population'!N$28</f>
        <v>2011.635412</v>
      </c>
      <c r="Q64" s="133">
        <f>Q55*1000/'Inflation GDP Population'!O$28</f>
        <v>2177.633253</v>
      </c>
      <c r="R64" s="133">
        <f>R55*1000/'Inflation GDP Population'!P$28</f>
        <v>1876.285166</v>
      </c>
      <c r="S64" s="133">
        <f>S55*1000/'Inflation GDP Population'!Q$28</f>
        <v>1010.071602</v>
      </c>
      <c r="T64" s="133">
        <f>T55*1000/'Inflation GDP Population'!R$28</f>
        <v>880.8158794</v>
      </c>
      <c r="U64" s="133">
        <f>U55*1000/'Inflation GDP Population'!S$28</f>
        <v>1034.489804</v>
      </c>
      <c r="V64" s="133">
        <f>V55*1000/'Inflation GDP Population'!T$28</f>
        <v>1292.669004</v>
      </c>
      <c r="W64" s="133">
        <f>W55*1000/'Inflation GDP Population'!U$28</f>
        <v>1356.601795</v>
      </c>
      <c r="X64" s="133">
        <f>X55*1000/'Inflation GDP Population'!V$28</f>
        <v>1401.105986</v>
      </c>
      <c r="Y64" s="133">
        <f>Y55*1000/'Inflation GDP Population'!W$28</f>
        <v>1435.13807</v>
      </c>
      <c r="Z64" s="133">
        <f>Z55*1000/'Inflation GDP Population'!X$28</f>
        <v>1422.888344</v>
      </c>
      <c r="AA64" s="133">
        <f>AA55*1000/'Inflation GDP Population'!Y$28</f>
        <v>1456.095407</v>
      </c>
      <c r="AB64" s="133">
        <f>AB55*1000/'Inflation GDP Population'!Z$28</f>
        <v>1518.903469</v>
      </c>
      <c r="AC64" s="133">
        <f>AC55*1000/'Inflation GDP Population'!AA$28</f>
        <v>1572.730201</v>
      </c>
      <c r="AD64" s="133">
        <f>AD55*1000/'Inflation GDP Population'!AB$28</f>
        <v>1614.540169</v>
      </c>
      <c r="AE64" s="133">
        <f>AE55*1000/'Inflation GDP Population'!AC$28</f>
        <v>1660.001949</v>
      </c>
      <c r="AF64" s="133">
        <f>AF55*1000/'Inflation GDP Population'!AD$28</f>
        <v>1693.320204</v>
      </c>
      <c r="AG64" s="133">
        <f>AG55*1000/'Inflation GDP Population'!AE$28</f>
        <v>1730.329559</v>
      </c>
      <c r="AH64" s="133">
        <f>AH55*1000/'Inflation GDP Population'!AF$28</f>
        <v>1755.78596</v>
      </c>
      <c r="AI64" s="133">
        <f>AI55*1000/'Inflation GDP Population'!AG$28</f>
        <v>1790.059797</v>
      </c>
      <c r="AJ64" s="133">
        <f>AJ55*1000/'Inflation GDP Population'!AH$28</f>
        <v>1810.1147</v>
      </c>
      <c r="AK64" s="133">
        <f>AK55*1000/'Inflation GDP Population'!AI$28</f>
        <v>1861.67264</v>
      </c>
      <c r="AL64" s="133">
        <f>AL55*1000/'Inflation GDP Population'!AJ$28</f>
        <v>1872.023286</v>
      </c>
      <c r="AM64" s="133">
        <f>AM55*1000/'Inflation GDP Population'!AK$28</f>
        <v>1901.339085</v>
      </c>
      <c r="AN64" s="133">
        <f>AN55*1000/'Inflation GDP Population'!AL$28</f>
        <v>1938.772611</v>
      </c>
      <c r="AO64" s="133">
        <f>AO55*1000/'Inflation GDP Population'!AM$28</f>
        <v>1931.480826</v>
      </c>
      <c r="AP64" s="133">
        <f>AP55*1000/'Inflation GDP Population'!AN$28</f>
        <v>1954.445871</v>
      </c>
      <c r="AQ64" s="133">
        <f>AQ55*1000/'Inflation GDP Population'!AO$28</f>
        <v>1969.183797</v>
      </c>
      <c r="AR64" s="133">
        <f>AR55*1000/'Inflation GDP Population'!AP$28</f>
        <v>1998.278423</v>
      </c>
      <c r="AS64" s="133">
        <f>AS55*1000/'Inflation GDP Population'!AQ$28</f>
        <v>2006.956746</v>
      </c>
      <c r="AT64" s="133">
        <f>AT55*1000/'Inflation GDP Population'!AR$28</f>
        <v>2031.112392</v>
      </c>
      <c r="AU64" s="133">
        <f>AU55*1000/'Inflation GDP Population'!AS$28</f>
        <v>2034.689948</v>
      </c>
      <c r="AV64" s="133">
        <f>AV55*1000/'Inflation GDP Population'!AT$28</f>
        <v>2044.045983</v>
      </c>
      <c r="AW64" s="133">
        <f>AW55*1000/'Inflation GDP Population'!AU$28</f>
        <v>2054.091674</v>
      </c>
      <c r="AX64" s="133">
        <f>AX55*1000/'Inflation GDP Population'!AV$28</f>
        <v>2060.731385</v>
      </c>
      <c r="AY64" s="133">
        <f>AY55*1000/'Inflation GDP Population'!AW$28</f>
        <v>2067.005953</v>
      </c>
      <c r="AZ64" s="133">
        <f>AZ55*1000/'Inflation GDP Population'!AX$28</f>
        <v>2074.082302</v>
      </c>
      <c r="BA64" s="133">
        <f>BA55*1000/'Inflation GDP Population'!AY$28</f>
        <v>2077.176371</v>
      </c>
      <c r="BB64" s="133">
        <f>BB55*1000/'Inflation GDP Population'!AZ$28</f>
        <v>2079.149533</v>
      </c>
    </row>
    <row r="65" ht="15.75" customHeight="1">
      <c r="A65" s="119" t="s">
        <v>308</v>
      </c>
      <c r="B65" s="131" t="s">
        <v>292</v>
      </c>
      <c r="C65" s="123" t="s">
        <v>273</v>
      </c>
      <c r="D65" s="133">
        <f>D56*1000/'Inflation GDP Population'!B$28</f>
        <v>15.62922928</v>
      </c>
      <c r="E65" s="133">
        <f>E56*1000/'Inflation GDP Population'!C$28</f>
        <v>10.04395789</v>
      </c>
      <c r="F65" s="133">
        <f>F56*1000/'Inflation GDP Population'!D$28</f>
        <v>7.287257597</v>
      </c>
      <c r="G65" s="133">
        <f>G56*1000/'Inflation GDP Population'!E$28</f>
        <v>9.553079126</v>
      </c>
      <c r="H65" s="133">
        <f>H56*1000/'Inflation GDP Population'!F$28</f>
        <v>7.738967731</v>
      </c>
      <c r="I65" s="133">
        <f>I56*1000/'Inflation GDP Population'!G$28</f>
        <v>14.27239216</v>
      </c>
      <c r="J65" s="133">
        <f>J56*1000/'Inflation GDP Population'!H$28</f>
        <v>14.16780328</v>
      </c>
      <c r="K65" s="133">
        <f>K56*1000/'Inflation GDP Population'!I$28</f>
        <v>11.60428666</v>
      </c>
      <c r="L65" s="133">
        <f>L56*1000/'Inflation GDP Population'!J$28</f>
        <v>19.35356495</v>
      </c>
      <c r="M65" s="133">
        <f>M56*1000/'Inflation GDP Population'!K$28</f>
        <v>13.59799477</v>
      </c>
      <c r="N65" s="133">
        <f>N56*1000/'Inflation GDP Population'!L$28</f>
        <v>15.37646961</v>
      </c>
      <c r="O65" s="133">
        <f>O56*1000/'Inflation GDP Population'!M$28</f>
        <v>24.77657282</v>
      </c>
      <c r="P65" s="133">
        <f>P56*1000/'Inflation GDP Population'!N$28</f>
        <v>21.92498432</v>
      </c>
      <c r="Q65" s="133">
        <f>Q56*1000/'Inflation GDP Population'!O$28</f>
        <v>19.60392834</v>
      </c>
      <c r="R65" s="133">
        <f>R56*1000/'Inflation GDP Population'!P$28</f>
        <v>17.52222367</v>
      </c>
      <c r="S65" s="133">
        <f>S56*1000/'Inflation GDP Population'!Q$28</f>
        <v>16.37791548</v>
      </c>
      <c r="T65" s="133">
        <f>T56*1000/'Inflation GDP Population'!R$28</f>
        <v>14.19716792</v>
      </c>
      <c r="U65" s="133">
        <f>U56*1000/'Inflation GDP Population'!S$28</f>
        <v>14.68283602</v>
      </c>
      <c r="V65" s="133">
        <f>V56*1000/'Inflation GDP Population'!T$28</f>
        <v>18.24656472</v>
      </c>
      <c r="W65" s="133">
        <f>W56*1000/'Inflation GDP Population'!U$28</f>
        <v>19.04608529</v>
      </c>
      <c r="X65" s="133">
        <f>X56*1000/'Inflation GDP Population'!V$28</f>
        <v>19.56734261</v>
      </c>
      <c r="Y65" s="133">
        <f>Y56*1000/'Inflation GDP Population'!W$28</f>
        <v>19.93923727</v>
      </c>
      <c r="Z65" s="133">
        <f>Z56*1000/'Inflation GDP Population'!X$28</f>
        <v>19.66911036</v>
      </c>
      <c r="AA65" s="133">
        <f>AA56*1000/'Inflation GDP Population'!Y$28</f>
        <v>20.02840855</v>
      </c>
      <c r="AB65" s="133">
        <f>AB56*1000/'Inflation GDP Population'!Z$28</f>
        <v>20.79083156</v>
      </c>
      <c r="AC65" s="133">
        <f>AC56*1000/'Inflation GDP Population'!AA$28</f>
        <v>21.42506215</v>
      </c>
      <c r="AD65" s="133">
        <f>AD56*1000/'Inflation GDP Population'!AB$28</f>
        <v>21.89186638</v>
      </c>
      <c r="AE65" s="133">
        <f>AE56*1000/'Inflation GDP Population'!AC$28</f>
        <v>22.40512302</v>
      </c>
      <c r="AF65" s="133">
        <f>AF56*1000/'Inflation GDP Population'!AD$28</f>
        <v>22.75203465</v>
      </c>
      <c r="AG65" s="133">
        <f>AG56*1000/'Inflation GDP Population'!AE$28</f>
        <v>23.14669201</v>
      </c>
      <c r="AH65" s="133">
        <f>AH56*1000/'Inflation GDP Population'!AF$28</f>
        <v>23.38547219</v>
      </c>
      <c r="AI65" s="133">
        <f>AI56*1000/'Inflation GDP Population'!AG$28</f>
        <v>23.74056727</v>
      </c>
      <c r="AJ65" s="133">
        <f>AJ56*1000/'Inflation GDP Population'!AH$28</f>
        <v>23.90629041</v>
      </c>
      <c r="AK65" s="133">
        <f>AK56*1000/'Inflation GDP Population'!AI$28</f>
        <v>24.48638057</v>
      </c>
      <c r="AL65" s="133">
        <f>AL56*1000/'Inflation GDP Population'!AJ$28</f>
        <v>24.52333118</v>
      </c>
      <c r="AM65" s="133">
        <f>AM56*1000/'Inflation GDP Population'!AK$28</f>
        <v>24.80879275</v>
      </c>
      <c r="AN65" s="133">
        <f>AN56*1000/'Inflation GDP Population'!AL$28</f>
        <v>25.19885731</v>
      </c>
      <c r="AO65" s="133">
        <f>AO56*1000/'Inflation GDP Population'!AM$28</f>
        <v>25.00815042</v>
      </c>
      <c r="AP65" s="133">
        <f>AP56*1000/'Inflation GDP Population'!AN$28</f>
        <v>25.2104465</v>
      </c>
      <c r="AQ65" s="133">
        <f>AQ56*1000/'Inflation GDP Population'!AO$28</f>
        <v>25.3067656</v>
      </c>
      <c r="AR65" s="133">
        <f>AR56*1000/'Inflation GDP Population'!AP$28</f>
        <v>25.58744682</v>
      </c>
      <c r="AS65" s="133">
        <f>AS56*1000/'Inflation GDP Population'!AQ$28</f>
        <v>25.6068354</v>
      </c>
      <c r="AT65" s="133">
        <f>AT56*1000/'Inflation GDP Population'!AR$28</f>
        <v>25.82405925</v>
      </c>
      <c r="AU65" s="133">
        <f>AU56*1000/'Inflation GDP Population'!AS$28</f>
        <v>25.78021411</v>
      </c>
      <c r="AV65" s="133">
        <f>AV56*1000/'Inflation GDP Population'!AT$28</f>
        <v>25.81077937</v>
      </c>
      <c r="AW65" s="133">
        <f>AW56*1000/'Inflation GDP Population'!AU$28</f>
        <v>25.85093794</v>
      </c>
      <c r="AX65" s="133">
        <f>AX56*1000/'Inflation GDP Population'!AV$28</f>
        <v>25.84920331</v>
      </c>
      <c r="AY65" s="133">
        <f>AY56*1000/'Inflation GDP Population'!AW$28</f>
        <v>25.8439865</v>
      </c>
      <c r="AZ65" s="133">
        <f>AZ56*1000/'Inflation GDP Population'!AX$28</f>
        <v>25.84984409</v>
      </c>
      <c r="BA65" s="133">
        <f>BA56*1000/'Inflation GDP Population'!AY$28</f>
        <v>25.80721365</v>
      </c>
      <c r="BB65" s="133">
        <f>BB56*1000/'Inflation GDP Population'!AZ$28</f>
        <v>25.75196645</v>
      </c>
    </row>
    <row r="66" ht="15.75" customHeight="1">
      <c r="A66" s="119" t="s">
        <v>309</v>
      </c>
      <c r="B66" s="131" t="s">
        <v>294</v>
      </c>
      <c r="C66" s="123" t="s">
        <v>273</v>
      </c>
      <c r="D66" s="133">
        <f>D57*1000/'Inflation GDP Population'!B$28</f>
        <v>860.1200331</v>
      </c>
      <c r="E66" s="133">
        <f>E57*1000/'Inflation GDP Population'!C$28</f>
        <v>737.3580473</v>
      </c>
      <c r="F66" s="133">
        <f>F57*1000/'Inflation GDP Population'!D$28</f>
        <v>738.2820721</v>
      </c>
      <c r="G66" s="133">
        <f>G57*1000/'Inflation GDP Population'!E$28</f>
        <v>829.5495012</v>
      </c>
      <c r="H66" s="133">
        <f>H57*1000/'Inflation GDP Population'!F$28</f>
        <v>1069.814112</v>
      </c>
      <c r="I66" s="133">
        <f>I57*1000/'Inflation GDP Population'!G$28</f>
        <v>1389.654038</v>
      </c>
      <c r="J66" s="133">
        <f>J57*1000/'Inflation GDP Population'!H$28</f>
        <v>1610.450711</v>
      </c>
      <c r="K66" s="133">
        <f>K57*1000/'Inflation GDP Population'!I$28</f>
        <v>1698.770611</v>
      </c>
      <c r="L66" s="133">
        <f>L57*1000/'Inflation GDP Population'!J$28</f>
        <v>2165.483866</v>
      </c>
      <c r="M66" s="133">
        <f>M57*1000/'Inflation GDP Population'!K$28</f>
        <v>1248.451245</v>
      </c>
      <c r="N66" s="133">
        <f>N57*1000/'Inflation GDP Population'!L$28</f>
        <v>1623.799201</v>
      </c>
      <c r="O66" s="133">
        <f>O57*1000/'Inflation GDP Population'!M$28</f>
        <v>1881.979674</v>
      </c>
      <c r="P66" s="133">
        <f>P57*1000/'Inflation GDP Population'!N$28</f>
        <v>1775.383382</v>
      </c>
      <c r="Q66" s="133">
        <f>Q57*1000/'Inflation GDP Population'!O$28</f>
        <v>1868.520347</v>
      </c>
      <c r="R66" s="133">
        <f>R57*1000/'Inflation GDP Population'!P$28</f>
        <v>1840.692083</v>
      </c>
      <c r="S66" s="133">
        <f>S57*1000/'Inflation GDP Population'!Q$28</f>
        <v>973.1736905</v>
      </c>
      <c r="T66" s="133">
        <f>T57*1000/'Inflation GDP Population'!R$28</f>
        <v>871.7887673</v>
      </c>
      <c r="U66" s="133">
        <f>U57*1000/'Inflation GDP Population'!S$28</f>
        <v>991.7580529</v>
      </c>
      <c r="V66" s="133">
        <f>V57*1000/'Inflation GDP Population'!T$28</f>
        <v>1218.586046</v>
      </c>
      <c r="W66" s="133">
        <f>W57*1000/'Inflation GDP Population'!U$28</f>
        <v>1257.710431</v>
      </c>
      <c r="X66" s="133">
        <f>X57*1000/'Inflation GDP Population'!V$28</f>
        <v>1277.693675</v>
      </c>
      <c r="Y66" s="133">
        <f>Y57*1000/'Inflation GDP Population'!W$28</f>
        <v>1287.487655</v>
      </c>
      <c r="Z66" s="133">
        <f>Z57*1000/'Inflation GDP Population'!X$28</f>
        <v>1255.966753</v>
      </c>
      <c r="AA66" s="133">
        <f>AA57*1000/'Inflation GDP Population'!Y$28</f>
        <v>1264.787619</v>
      </c>
      <c r="AB66" s="133">
        <f>AB57*1000/'Inflation GDP Population'!Z$28</f>
        <v>1298.491768</v>
      </c>
      <c r="AC66" s="133">
        <f>AC57*1000/'Inflation GDP Population'!AA$28</f>
        <v>1323.438149</v>
      </c>
      <c r="AD66" s="133">
        <f>AD57*1000/'Inflation GDP Population'!AB$28</f>
        <v>1337.507469</v>
      </c>
      <c r="AE66" s="133">
        <f>AE57*1000/'Inflation GDP Population'!AC$28</f>
        <v>1353.972664</v>
      </c>
      <c r="AF66" s="133">
        <f>AF57*1000/'Inflation GDP Population'!AD$28</f>
        <v>1360.031072</v>
      </c>
      <c r="AG66" s="133">
        <f>AG57*1000/'Inflation GDP Population'!AE$28</f>
        <v>1368.674171</v>
      </c>
      <c r="AH66" s="133">
        <f>AH57*1000/'Inflation GDP Population'!AF$28</f>
        <v>1367.905161</v>
      </c>
      <c r="AI66" s="133">
        <f>AI57*1000/'Inflation GDP Population'!AG$28</f>
        <v>1373.77448</v>
      </c>
      <c r="AJ66" s="133">
        <f>AJ57*1000/'Inflation GDP Population'!AH$28</f>
        <v>1368.568378</v>
      </c>
      <c r="AK66" s="133">
        <f>AK57*1000/'Inflation GDP Population'!AI$28</f>
        <v>1386.832364</v>
      </c>
      <c r="AL66" s="133">
        <f>AL57*1000/'Inflation GDP Population'!AJ$28</f>
        <v>1374.164313</v>
      </c>
      <c r="AM66" s="133">
        <f>AM57*1000/'Inflation GDP Population'!AK$28</f>
        <v>1375.431908</v>
      </c>
      <c r="AN66" s="133">
        <f>AN57*1000/'Inflation GDP Population'!AL$28</f>
        <v>1382.301173</v>
      </c>
      <c r="AO66" s="133">
        <f>AO57*1000/'Inflation GDP Population'!AM$28</f>
        <v>1357.392821</v>
      </c>
      <c r="AP66" s="133">
        <f>AP57*1000/'Inflation GDP Population'!AN$28</f>
        <v>1354.004541</v>
      </c>
      <c r="AQ66" s="133">
        <f>AQ57*1000/'Inflation GDP Population'!AO$28</f>
        <v>1344.946421</v>
      </c>
      <c r="AR66" s="133">
        <f>AR57*1000/'Inflation GDP Population'!AP$28</f>
        <v>1345.664799</v>
      </c>
      <c r="AS66" s="133">
        <f>AS57*1000/'Inflation GDP Population'!AQ$28</f>
        <v>1332.661904</v>
      </c>
      <c r="AT66" s="133">
        <f>AT57*1000/'Inflation GDP Population'!AR$28</f>
        <v>1330.010145</v>
      </c>
      <c r="AU66" s="133">
        <f>AU57*1000/'Inflation GDP Population'!AS$28</f>
        <v>1313.999732</v>
      </c>
      <c r="AV66" s="133">
        <f>AV57*1000/'Inflation GDP Population'!AT$28</f>
        <v>1301.966583</v>
      </c>
      <c r="AW66" s="133">
        <f>AW57*1000/'Inflation GDP Population'!AU$28</f>
        <v>1290.554499</v>
      </c>
      <c r="AX66" s="133">
        <f>AX57*1000/'Inflation GDP Population'!AV$28</f>
        <v>1277.202062</v>
      </c>
      <c r="AY66" s="133">
        <f>AY57*1000/'Inflation GDP Population'!AW$28</f>
        <v>1263.848912</v>
      </c>
      <c r="AZ66" s="133">
        <f>AZ57*1000/'Inflation GDP Population'!AX$28</f>
        <v>1251.201654</v>
      </c>
      <c r="BA66" s="133">
        <f>BA57*1000/'Inflation GDP Population'!AY$28</f>
        <v>1236.38714</v>
      </c>
      <c r="BB66" s="133">
        <f>BB57*1000/'Inflation GDP Population'!AZ$28</f>
        <v>1221.174487</v>
      </c>
    </row>
    <row r="67" ht="15.75" customHeight="1">
      <c r="A67" s="119" t="s">
        <v>310</v>
      </c>
      <c r="B67" s="131" t="s">
        <v>296</v>
      </c>
      <c r="C67" s="123" t="s">
        <v>273</v>
      </c>
      <c r="D67" s="133">
        <f>D58*1000/'Inflation GDP Population'!B$28</f>
        <v>12.9011307</v>
      </c>
      <c r="E67" s="133">
        <f>E58*1000/'Inflation GDP Population'!C$28</f>
        <v>12.09782396</v>
      </c>
      <c r="F67" s="133">
        <f>F58*1000/'Inflation GDP Population'!D$28</f>
        <v>10.50435158</v>
      </c>
      <c r="G67" s="133">
        <f>G58*1000/'Inflation GDP Population'!E$28</f>
        <v>10.39482875</v>
      </c>
      <c r="H67" s="133">
        <f>H58*1000/'Inflation GDP Population'!F$28</f>
        <v>10.79504049</v>
      </c>
      <c r="I67" s="133">
        <f>I58*1000/'Inflation GDP Population'!G$28</f>
        <v>16.17843589</v>
      </c>
      <c r="J67" s="133">
        <f>J58*1000/'Inflation GDP Population'!H$28</f>
        <v>13.58753802</v>
      </c>
      <c r="K67" s="133">
        <f>K58*1000/'Inflation GDP Population'!I$28</f>
        <v>15.52218166</v>
      </c>
      <c r="L67" s="133">
        <f>L58*1000/'Inflation GDP Population'!J$28</f>
        <v>19.4617576</v>
      </c>
      <c r="M67" s="133">
        <f>M58*1000/'Inflation GDP Population'!K$28</f>
        <v>10.02367027</v>
      </c>
      <c r="N67" s="133">
        <f>N58*1000/'Inflation GDP Population'!L$28</f>
        <v>12.48122433</v>
      </c>
      <c r="O67" s="133">
        <f>O58*1000/'Inflation GDP Population'!M$28</f>
        <v>12.90856711</v>
      </c>
      <c r="P67" s="133">
        <f>P58*1000/'Inflation GDP Population'!N$28</f>
        <v>9.850957668</v>
      </c>
      <c r="Q67" s="133">
        <f>Q58*1000/'Inflation GDP Population'!O$28</f>
        <v>11.82851351</v>
      </c>
      <c r="R67" s="133">
        <f>R58*1000/'Inflation GDP Population'!P$28</f>
        <v>11.50769637</v>
      </c>
      <c r="S67" s="133">
        <f>S58*1000/'Inflation GDP Population'!Q$28</f>
        <v>6.089212721</v>
      </c>
      <c r="T67" s="133">
        <f>T58*1000/'Inflation GDP Population'!R$28</f>
        <v>5.388934882</v>
      </c>
      <c r="U67" s="133">
        <f>U58*1000/'Inflation GDP Population'!S$28</f>
        <v>5.013046448</v>
      </c>
      <c r="V67" s="133">
        <f>V58*1000/'Inflation GDP Population'!T$28</f>
        <v>6.191258229</v>
      </c>
      <c r="W67" s="133">
        <f>W58*1000/'Inflation GDP Population'!U$28</f>
        <v>6.422949985</v>
      </c>
      <c r="X67" s="133">
        <f>X58*1000/'Inflation GDP Population'!V$28</f>
        <v>6.558677256</v>
      </c>
      <c r="Y67" s="133">
        <f>Y58*1000/'Inflation GDP Population'!W$28</f>
        <v>6.643129957</v>
      </c>
      <c r="Z67" s="133">
        <f>Z58*1000/'Inflation GDP Population'!X$28</f>
        <v>6.514071823</v>
      </c>
      <c r="AA67" s="133">
        <f>AA58*1000/'Inflation GDP Population'!Y$28</f>
        <v>6.593884554</v>
      </c>
      <c r="AB67" s="133">
        <f>AB58*1000/'Inflation GDP Population'!Z$28</f>
        <v>6.804824384</v>
      </c>
      <c r="AC67" s="133">
        <f>AC58*1000/'Inflation GDP Population'!AA$28</f>
        <v>6.971721916</v>
      </c>
      <c r="AD67" s="133">
        <f>AD58*1000/'Inflation GDP Population'!AB$28</f>
        <v>7.082654427</v>
      </c>
      <c r="AE67" s="133">
        <f>AE58*1000/'Inflation GDP Population'!AC$28</f>
        <v>7.207388823</v>
      </c>
      <c r="AF67" s="133">
        <f>AF58*1000/'Inflation GDP Population'!AD$28</f>
        <v>7.277629492</v>
      </c>
      <c r="AG67" s="133">
        <f>AG58*1000/'Inflation GDP Population'!AE$28</f>
        <v>7.362395107</v>
      </c>
      <c r="AH67" s="133">
        <f>AH58*1000/'Inflation GDP Population'!AF$28</f>
        <v>7.39703894</v>
      </c>
      <c r="AI67" s="133">
        <f>AI58*1000/'Inflation GDP Population'!AG$28</f>
        <v>7.468015423</v>
      </c>
      <c r="AJ67" s="133">
        <f>AJ58*1000/'Inflation GDP Population'!AH$28</f>
        <v>7.479096446</v>
      </c>
      <c r="AK67" s="133">
        <f>AK58*1000/'Inflation GDP Population'!AI$28</f>
        <v>7.619115303</v>
      </c>
      <c r="AL67" s="133">
        <f>AL58*1000/'Inflation GDP Population'!AJ$28</f>
        <v>7.589659841</v>
      </c>
      <c r="AM67" s="133">
        <f>AM58*1000/'Inflation GDP Population'!AK$28</f>
        <v>7.637144058</v>
      </c>
      <c r="AN67" s="133">
        <f>AN58*1000/'Inflation GDP Population'!AL$28</f>
        <v>7.716280896</v>
      </c>
      <c r="AO67" s="133">
        <f>AO58*1000/'Inflation GDP Population'!AM$28</f>
        <v>7.617801275</v>
      </c>
      <c r="AP67" s="133">
        <f>AP58*1000/'Inflation GDP Population'!AN$28</f>
        <v>7.639558761</v>
      </c>
      <c r="AQ67" s="133">
        <f>AQ58*1000/'Inflation GDP Population'!AO$28</f>
        <v>7.629262868</v>
      </c>
      <c r="AR67" s="133">
        <f>AR58*1000/'Inflation GDP Population'!AP$28</f>
        <v>7.674487039</v>
      </c>
      <c r="AS67" s="133">
        <f>AS58*1000/'Inflation GDP Population'!AQ$28</f>
        <v>7.641397638</v>
      </c>
      <c r="AT67" s="133">
        <f>AT58*1000/'Inflation GDP Population'!AR$28</f>
        <v>7.667497758</v>
      </c>
      <c r="AU67" s="133">
        <f>AU58*1000/'Inflation GDP Population'!AS$28</f>
        <v>7.616324813</v>
      </c>
      <c r="AV67" s="133">
        <f>AV58*1000/'Inflation GDP Population'!AT$28</f>
        <v>7.587647361</v>
      </c>
      <c r="AW67" s="133">
        <f>AW58*1000/'Inflation GDP Population'!AU$28</f>
        <v>7.562170594</v>
      </c>
      <c r="AX67" s="133">
        <f>AX58*1000/'Inflation GDP Population'!AV$28</f>
        <v>7.524857976</v>
      </c>
      <c r="AY67" s="133">
        <f>AY58*1000/'Inflation GDP Population'!AW$28</f>
        <v>7.487007042</v>
      </c>
      <c r="AZ67" s="133">
        <f>AZ58*1000/'Inflation GDP Population'!AX$28</f>
        <v>7.452820262</v>
      </c>
      <c r="BA67" s="133">
        <f>BA58*1000/'Inflation GDP Population'!AY$28</f>
        <v>7.405152352</v>
      </c>
      <c r="BB67" s="133">
        <f>BB58*1000/'Inflation GDP Population'!AZ$28</f>
        <v>7.354436573</v>
      </c>
    </row>
    <row r="68" ht="15.75" customHeight="1">
      <c r="A68" s="119" t="s">
        <v>311</v>
      </c>
      <c r="B68" s="131" t="s">
        <v>312</v>
      </c>
      <c r="C68" s="123" t="s">
        <v>273</v>
      </c>
      <c r="D68" s="133">
        <f t="shared" ref="D68:BB68" si="6">sum(D64:D67)</f>
        <v>1976.833545</v>
      </c>
      <c r="E68" s="133">
        <f t="shared" si="6"/>
        <v>1628.873981</v>
      </c>
      <c r="F68" s="133">
        <f t="shared" si="6"/>
        <v>1630.700023</v>
      </c>
      <c r="G68" s="133">
        <f t="shared" si="6"/>
        <v>1893.795143</v>
      </c>
      <c r="H68" s="133">
        <f t="shared" si="6"/>
        <v>2493.380511</v>
      </c>
      <c r="I68" s="133">
        <f t="shared" si="6"/>
        <v>3148.580716</v>
      </c>
      <c r="J68" s="133">
        <f t="shared" si="6"/>
        <v>3560.483734</v>
      </c>
      <c r="K68" s="133">
        <f t="shared" si="6"/>
        <v>3632.680778</v>
      </c>
      <c r="L68" s="133">
        <f t="shared" si="6"/>
        <v>4277.07407</v>
      </c>
      <c r="M68" s="133">
        <f t="shared" si="6"/>
        <v>2488.355234</v>
      </c>
      <c r="N68" s="133">
        <f t="shared" si="6"/>
        <v>3374.647575</v>
      </c>
      <c r="O68" s="133">
        <f t="shared" si="6"/>
        <v>3891.071805</v>
      </c>
      <c r="P68" s="133">
        <f t="shared" si="6"/>
        <v>3818.794736</v>
      </c>
      <c r="Q68" s="133">
        <f t="shared" si="6"/>
        <v>4077.586041</v>
      </c>
      <c r="R68" s="133">
        <f t="shared" si="6"/>
        <v>3746.007169</v>
      </c>
      <c r="S68" s="133">
        <f t="shared" si="6"/>
        <v>2005.712421</v>
      </c>
      <c r="T68" s="133">
        <f t="shared" si="6"/>
        <v>1772.19075</v>
      </c>
      <c r="U68" s="133">
        <f t="shared" si="6"/>
        <v>2045.943739</v>
      </c>
      <c r="V68" s="133">
        <f t="shared" si="6"/>
        <v>2535.692873</v>
      </c>
      <c r="W68" s="133">
        <f t="shared" si="6"/>
        <v>2639.781261</v>
      </c>
      <c r="X68" s="133">
        <f t="shared" si="6"/>
        <v>2704.925681</v>
      </c>
      <c r="Y68" s="133">
        <f t="shared" si="6"/>
        <v>2749.208092</v>
      </c>
      <c r="Z68" s="133">
        <f t="shared" si="6"/>
        <v>2705.038279</v>
      </c>
      <c r="AA68" s="133">
        <f t="shared" si="6"/>
        <v>2747.50532</v>
      </c>
      <c r="AB68" s="133">
        <f t="shared" si="6"/>
        <v>2844.990893</v>
      </c>
      <c r="AC68" s="133">
        <f t="shared" si="6"/>
        <v>2924.565134</v>
      </c>
      <c r="AD68" s="133">
        <f t="shared" si="6"/>
        <v>2981.022159</v>
      </c>
      <c r="AE68" s="133">
        <f t="shared" si="6"/>
        <v>3043.587124</v>
      </c>
      <c r="AF68" s="133">
        <f t="shared" si="6"/>
        <v>3083.38094</v>
      </c>
      <c r="AG68" s="133">
        <f t="shared" si="6"/>
        <v>3129.512817</v>
      </c>
      <c r="AH68" s="133">
        <f t="shared" si="6"/>
        <v>3154.473633</v>
      </c>
      <c r="AI68" s="133">
        <f t="shared" si="6"/>
        <v>3195.042859</v>
      </c>
      <c r="AJ68" s="133">
        <f t="shared" si="6"/>
        <v>3210.068465</v>
      </c>
      <c r="AK68" s="133">
        <f t="shared" si="6"/>
        <v>3280.6105</v>
      </c>
      <c r="AL68" s="133">
        <f t="shared" si="6"/>
        <v>3278.300589</v>
      </c>
      <c r="AM68" s="133">
        <f t="shared" si="6"/>
        <v>3309.216929</v>
      </c>
      <c r="AN68" s="133">
        <f t="shared" si="6"/>
        <v>3353.988922</v>
      </c>
      <c r="AO68" s="133">
        <f t="shared" si="6"/>
        <v>3321.499599</v>
      </c>
      <c r="AP68" s="133">
        <f t="shared" si="6"/>
        <v>3341.300418</v>
      </c>
      <c r="AQ68" s="133">
        <f t="shared" si="6"/>
        <v>3347.066247</v>
      </c>
      <c r="AR68" s="133">
        <f t="shared" si="6"/>
        <v>3377.205157</v>
      </c>
      <c r="AS68" s="133">
        <f t="shared" si="6"/>
        <v>3372.866883</v>
      </c>
      <c r="AT68" s="133">
        <f t="shared" si="6"/>
        <v>3394.614095</v>
      </c>
      <c r="AU68" s="133">
        <f t="shared" si="6"/>
        <v>3382.086218</v>
      </c>
      <c r="AV68" s="133">
        <f t="shared" si="6"/>
        <v>3379.410992</v>
      </c>
      <c r="AW68" s="133">
        <f t="shared" si="6"/>
        <v>3378.059281</v>
      </c>
      <c r="AX68" s="133">
        <f t="shared" si="6"/>
        <v>3371.307509</v>
      </c>
      <c r="AY68" s="133">
        <f t="shared" si="6"/>
        <v>3364.185858</v>
      </c>
      <c r="AZ68" s="133">
        <f t="shared" si="6"/>
        <v>3358.58662</v>
      </c>
      <c r="BA68" s="133">
        <f t="shared" si="6"/>
        <v>3346.775877</v>
      </c>
      <c r="BB68" s="133">
        <f t="shared" si="6"/>
        <v>3333.430423</v>
      </c>
    </row>
    <row r="69" ht="15.75" customHeight="1">
      <c r="A69" s="119" t="s">
        <v>313</v>
      </c>
      <c r="B69" s="131" t="s">
        <v>298</v>
      </c>
      <c r="C69" s="123" t="s">
        <v>273</v>
      </c>
      <c r="D69" s="133">
        <f>D59*1000/'Inflation GDP Population'!B$28</f>
        <v>686.6621323</v>
      </c>
      <c r="E69" s="133">
        <f>E59*1000/'Inflation GDP Population'!C$28</f>
        <v>578.6472776</v>
      </c>
      <c r="F69" s="133">
        <f>F59*1000/'Inflation GDP Population'!D$28</f>
        <v>469.6683445</v>
      </c>
      <c r="G69" s="133">
        <f>G59*1000/'Inflation GDP Population'!E$28</f>
        <v>692.4001532</v>
      </c>
      <c r="H69" s="133">
        <f>H59*1000/'Inflation GDP Population'!F$28</f>
        <v>703.2189951</v>
      </c>
      <c r="I69" s="133">
        <f>I59*1000/'Inflation GDP Population'!G$28</f>
        <v>765.8413104</v>
      </c>
      <c r="J69" s="133">
        <f>J59*1000/'Inflation GDP Population'!H$28</f>
        <v>547.5126777</v>
      </c>
      <c r="K69" s="133">
        <f>K59*1000/'Inflation GDP Population'!I$28</f>
        <v>549.0663435</v>
      </c>
      <c r="L69" s="133">
        <f>L59*1000/'Inflation GDP Population'!J$28</f>
        <v>688.5133464</v>
      </c>
      <c r="M69" s="133">
        <f>M59*1000/'Inflation GDP Population'!K$28</f>
        <v>276.8907576</v>
      </c>
      <c r="N69" s="133">
        <f>N59*1000/'Inflation GDP Population'!L$28</f>
        <v>341.5387609</v>
      </c>
      <c r="O69" s="133">
        <f>O59*1000/'Inflation GDP Population'!M$28</f>
        <v>307.0157805</v>
      </c>
      <c r="P69" s="133">
        <f>P59*1000/'Inflation GDP Population'!N$28</f>
        <v>213.9632003</v>
      </c>
      <c r="Q69" s="133">
        <f>Q59*1000/'Inflation GDP Population'!O$28</f>
        <v>287.7536159</v>
      </c>
      <c r="R69" s="133">
        <f>R59*1000/'Inflation GDP Population'!P$28</f>
        <v>335.6525906</v>
      </c>
      <c r="S69" s="133">
        <f>S59*1000/'Inflation GDP Population'!Q$28</f>
        <v>198.2043258</v>
      </c>
      <c r="T69" s="133">
        <f>T59*1000/'Inflation GDP Population'!R$28</f>
        <v>188.6882211</v>
      </c>
      <c r="U69" s="133">
        <f>U59*1000/'Inflation GDP Population'!S$28</f>
        <v>219.4106298</v>
      </c>
      <c r="V69" s="133">
        <f>V59*1000/'Inflation GDP Population'!T$28</f>
        <v>226.6133819</v>
      </c>
      <c r="W69" s="133">
        <f>W59*1000/'Inflation GDP Population'!U$28</f>
        <v>216.2450175</v>
      </c>
      <c r="X69" s="133">
        <f>X59*1000/'Inflation GDP Population'!V$28</f>
        <v>221.1510022</v>
      </c>
      <c r="Y69" s="133">
        <f>Y59*1000/'Inflation GDP Population'!W$28</f>
        <v>215.2623224</v>
      </c>
      <c r="Z69" s="133">
        <f>Z59*1000/'Inflation GDP Population'!X$28</f>
        <v>215.3809428</v>
      </c>
      <c r="AA69" s="133">
        <f>AA59*1000/'Inflation GDP Population'!Y$28</f>
        <v>224.3230606</v>
      </c>
      <c r="AB69" s="133">
        <f>AB59*1000/'Inflation GDP Population'!Z$28</f>
        <v>236.4350628</v>
      </c>
      <c r="AC69" s="133">
        <f>AC59*1000/'Inflation GDP Population'!AA$28</f>
        <v>252.1756949</v>
      </c>
      <c r="AD69" s="133">
        <f>AD59*1000/'Inflation GDP Population'!AB$28</f>
        <v>256.6871545</v>
      </c>
      <c r="AE69" s="133">
        <f>AE59*1000/'Inflation GDP Population'!AC$28</f>
        <v>257.7966659</v>
      </c>
      <c r="AF69" s="133">
        <f>AF59*1000/'Inflation GDP Population'!AD$28</f>
        <v>262.7859269</v>
      </c>
      <c r="AG69" s="133">
        <f>AG59*1000/'Inflation GDP Population'!AE$28</f>
        <v>263.3438772</v>
      </c>
      <c r="AH69" s="133">
        <f>AH59*1000/'Inflation GDP Population'!AF$28</f>
        <v>265.1844198</v>
      </c>
      <c r="AI69" s="133">
        <f>AI59*1000/'Inflation GDP Population'!AG$28</f>
        <v>263.2695827</v>
      </c>
      <c r="AJ69" s="133">
        <f>AJ59*1000/'Inflation GDP Population'!AH$28</f>
        <v>271.8119227</v>
      </c>
      <c r="AK69" s="133">
        <f>AK59*1000/'Inflation GDP Population'!AI$28</f>
        <v>275.1648876</v>
      </c>
      <c r="AL69" s="133">
        <f>AL59*1000/'Inflation GDP Population'!AJ$28</f>
        <v>277.4170353</v>
      </c>
      <c r="AM69" s="133">
        <f>AM59*1000/'Inflation GDP Population'!AK$28</f>
        <v>279.6588145</v>
      </c>
      <c r="AN69" s="133">
        <f>AN59*1000/'Inflation GDP Population'!AL$28</f>
        <v>284.4337398</v>
      </c>
      <c r="AO69" s="133">
        <f>AO59*1000/'Inflation GDP Population'!AM$28</f>
        <v>285.3043487</v>
      </c>
      <c r="AP69" s="133">
        <f>AP59*1000/'Inflation GDP Population'!AN$28</f>
        <v>285.5086992</v>
      </c>
      <c r="AQ69" s="133">
        <f>AQ59*1000/'Inflation GDP Population'!AO$28</f>
        <v>286.5643163</v>
      </c>
      <c r="AR69" s="133">
        <f>AR59*1000/'Inflation GDP Population'!AP$28</f>
        <v>290.2771933</v>
      </c>
      <c r="AS69" s="133">
        <f>AS59*1000/'Inflation GDP Population'!AQ$28</f>
        <v>288.5578837</v>
      </c>
      <c r="AT69" s="133">
        <f>AT59*1000/'Inflation GDP Population'!AR$28</f>
        <v>290.628369</v>
      </c>
      <c r="AU69" s="133">
        <f>AU59*1000/'Inflation GDP Population'!AS$28</f>
        <v>294.0987409</v>
      </c>
      <c r="AV69" s="133">
        <f>AV59*1000/'Inflation GDP Population'!AT$28</f>
        <v>298.9222974</v>
      </c>
      <c r="AW69" s="133">
        <f>AW59*1000/'Inflation GDP Population'!AU$28</f>
        <v>303.3573488</v>
      </c>
      <c r="AX69" s="133">
        <f>AX59*1000/'Inflation GDP Population'!AV$28</f>
        <v>306.3597318</v>
      </c>
      <c r="AY69" s="133">
        <f>AY59*1000/'Inflation GDP Population'!AW$28</f>
        <v>310.6378369</v>
      </c>
      <c r="AZ69" s="133">
        <f>AZ59*1000/'Inflation GDP Population'!AX$28</f>
        <v>319.0026635</v>
      </c>
      <c r="BA69" s="133">
        <f>BA59*1000/'Inflation GDP Population'!AY$28</f>
        <v>325.3637621</v>
      </c>
      <c r="BB69" s="133">
        <f>BB59*1000/'Inflation GDP Population'!AZ$28</f>
        <v>330.8256869</v>
      </c>
    </row>
    <row r="70" ht="15.75" customHeight="1">
      <c r="A70" s="119" t="s">
        <v>314</v>
      </c>
      <c r="B70" s="131" t="s">
        <v>300</v>
      </c>
      <c r="C70" s="123" t="s">
        <v>273</v>
      </c>
      <c r="D70" s="133">
        <f>D60*1000/'Inflation GDP Population'!B$28</f>
        <v>54.55333129</v>
      </c>
      <c r="E70" s="133">
        <f>E60*1000/'Inflation GDP Population'!C$28</f>
        <v>42.94212101</v>
      </c>
      <c r="F70" s="133">
        <f>F60*1000/'Inflation GDP Population'!D$28</f>
        <v>47.31362306</v>
      </c>
      <c r="G70" s="133">
        <f>G60*1000/'Inflation GDP Population'!E$28</f>
        <v>70.92369666</v>
      </c>
      <c r="H70" s="133">
        <f>H60*1000/'Inflation GDP Population'!F$28</f>
        <v>64.81632535</v>
      </c>
      <c r="I70" s="133">
        <f>I60*1000/'Inflation GDP Population'!G$28</f>
        <v>75.25044845</v>
      </c>
      <c r="J70" s="133">
        <f>J60*1000/'Inflation GDP Population'!H$28</f>
        <v>50.7265639</v>
      </c>
      <c r="K70" s="133">
        <f>K60*1000/'Inflation GDP Population'!I$28</f>
        <v>54.92761112</v>
      </c>
      <c r="L70" s="133">
        <f>L60*1000/'Inflation GDP Population'!J$28</f>
        <v>69.61412692</v>
      </c>
      <c r="M70" s="133">
        <f>M60*1000/'Inflation GDP Population'!K$28</f>
        <v>30.15016164</v>
      </c>
      <c r="N70" s="133">
        <f>N60*1000/'Inflation GDP Population'!L$28</f>
        <v>36.99361774</v>
      </c>
      <c r="O70" s="133">
        <f>O60*1000/'Inflation GDP Population'!M$28</f>
        <v>31.79544449</v>
      </c>
      <c r="P70" s="133">
        <f>P60*1000/'Inflation GDP Population'!N$28</f>
        <v>18.40508581</v>
      </c>
      <c r="Q70" s="133">
        <f>Q60*1000/'Inflation GDP Population'!O$28</f>
        <v>25.86686769</v>
      </c>
      <c r="R70" s="133">
        <f>R60*1000/'Inflation GDP Population'!P$28</f>
        <v>31.212228</v>
      </c>
      <c r="S70" s="133">
        <f>S60*1000/'Inflation GDP Population'!Q$28</f>
        <v>17.22972438</v>
      </c>
      <c r="T70" s="133">
        <f>T60*1000/'Inflation GDP Population'!R$28</f>
        <v>14.99846742</v>
      </c>
      <c r="U70" s="133">
        <f>U60*1000/'Inflation GDP Population'!S$28</f>
        <v>17.27030869</v>
      </c>
      <c r="V70" s="133">
        <f>V60*1000/'Inflation GDP Population'!T$28</f>
        <v>17.79231264</v>
      </c>
      <c r="W70" s="133">
        <f>W60*1000/'Inflation GDP Population'!U$28</f>
        <v>16.93631185</v>
      </c>
      <c r="X70" s="133">
        <f>X60*1000/'Inflation GDP Population'!V$28</f>
        <v>17.27859277</v>
      </c>
      <c r="Y70" s="133">
        <f>Y60*1000/'Inflation GDP Population'!W$28</f>
        <v>16.77855062</v>
      </c>
      <c r="Z70" s="133">
        <f>Z60*1000/'Inflation GDP Population'!X$28</f>
        <v>16.74866963</v>
      </c>
      <c r="AA70" s="133">
        <f>AA60*1000/'Inflation GDP Population'!Y$28</f>
        <v>17.40414468</v>
      </c>
      <c r="AB70" s="133">
        <f>AB60*1000/'Inflation GDP Population'!Z$28</f>
        <v>18.30269015</v>
      </c>
      <c r="AC70" s="133">
        <f>AC60*1000/'Inflation GDP Population'!AA$28</f>
        <v>19.47819005</v>
      </c>
      <c r="AD70" s="133">
        <f>AD60*1000/'Inflation GDP Population'!AB$28</f>
        <v>19.78378491</v>
      </c>
      <c r="AE70" s="133">
        <f>AE60*1000/'Inflation GDP Population'!AC$28</f>
        <v>19.827113</v>
      </c>
      <c r="AF70" s="133">
        <f>AF60*1000/'Inflation GDP Population'!AD$28</f>
        <v>20.16869656</v>
      </c>
      <c r="AG70" s="133">
        <f>AG60*1000/'Inflation GDP Population'!AE$28</f>
        <v>20.17012803</v>
      </c>
      <c r="AH70" s="133">
        <f>AH60*1000/'Inflation GDP Population'!AF$28</f>
        <v>20.2702387</v>
      </c>
      <c r="AI70" s="133">
        <f>AI60*1000/'Inflation GDP Population'!AG$28</f>
        <v>20.08409583</v>
      </c>
      <c r="AJ70" s="133">
        <f>AJ60*1000/'Inflation GDP Population'!AH$28</f>
        <v>20.69549205</v>
      </c>
      <c r="AK70" s="133">
        <f>AK60*1000/'Inflation GDP Population'!AI$28</f>
        <v>20.91079041</v>
      </c>
      <c r="AL70" s="133">
        <f>AL60*1000/'Inflation GDP Population'!AJ$28</f>
        <v>21.04238167</v>
      </c>
      <c r="AM70" s="133">
        <f>AM60*1000/'Inflation GDP Population'!AK$28</f>
        <v>21.17329291</v>
      </c>
      <c r="AN70" s="133">
        <f>AN60*1000/'Inflation GDP Population'!AL$28</f>
        <v>21.49574864</v>
      </c>
      <c r="AO70" s="133">
        <f>AO60*1000/'Inflation GDP Population'!AM$28</f>
        <v>21.52308559</v>
      </c>
      <c r="AP70" s="133">
        <f>AP60*1000/'Inflation GDP Population'!AN$28</f>
        <v>21.50071721</v>
      </c>
      <c r="AQ70" s="133">
        <f>AQ60*1000/'Inflation GDP Population'!AO$28</f>
        <v>21.54297313</v>
      </c>
      <c r="AR70" s="133">
        <f>AR60*1000/'Inflation GDP Population'!AP$28</f>
        <v>21.78504877</v>
      </c>
      <c r="AS70" s="133">
        <f>AS60*1000/'Inflation GDP Population'!AQ$28</f>
        <v>21.61984249</v>
      </c>
      <c r="AT70" s="133">
        <f>AT60*1000/'Inflation GDP Population'!AR$28</f>
        <v>21.73917857</v>
      </c>
      <c r="AU70" s="133">
        <f>AU60*1000/'Inflation GDP Population'!AS$28</f>
        <v>21.96317602</v>
      </c>
      <c r="AV70" s="133">
        <f>AV60*1000/'Inflation GDP Population'!AT$28</f>
        <v>22.28785023</v>
      </c>
      <c r="AW70" s="133">
        <f>AW60*1000/'Inflation GDP Population'!AU$28</f>
        <v>22.58307429</v>
      </c>
      <c r="AX70" s="133">
        <f>AX60*1000/'Inflation GDP Population'!AV$28</f>
        <v>22.77138408</v>
      </c>
      <c r="AY70" s="133">
        <f>AY60*1000/'Inflation GDP Population'!AW$28</f>
        <v>23.05428161</v>
      </c>
      <c r="AZ70" s="133">
        <f>AZ60*1000/'Inflation GDP Population'!AX$28</f>
        <v>23.63965284</v>
      </c>
      <c r="BA70" s="133">
        <f>BA60*1000/'Inflation GDP Population'!AY$28</f>
        <v>24.07550107</v>
      </c>
      <c r="BB70" s="133">
        <f>BB60*1000/'Inflation GDP Population'!AZ$28</f>
        <v>24.44411663</v>
      </c>
    </row>
    <row r="71" ht="15.75" customHeight="1">
      <c r="A71" s="119" t="s">
        <v>315</v>
      </c>
      <c r="B71" s="131" t="s">
        <v>302</v>
      </c>
      <c r="C71" s="123" t="s">
        <v>273</v>
      </c>
      <c r="D71" s="133">
        <f>D61*1000/'Inflation GDP Population'!B$28</f>
        <v>18.06535146</v>
      </c>
      <c r="E71" s="133">
        <f>E61*1000/'Inflation GDP Population'!C$28</f>
        <v>17.82005264</v>
      </c>
      <c r="F71" s="133">
        <f>F61*1000/'Inflation GDP Population'!D$28</f>
        <v>18.98300783</v>
      </c>
      <c r="G71" s="133">
        <f>G61*1000/'Inflation GDP Population'!E$28</f>
        <v>18.95379274</v>
      </c>
      <c r="H71" s="133">
        <f>H61*1000/'Inflation GDP Population'!F$28</f>
        <v>19.51269302</v>
      </c>
      <c r="I71" s="133">
        <f>I61*1000/'Inflation GDP Population'!G$28</f>
        <v>39.07788347</v>
      </c>
      <c r="J71" s="133">
        <f>J61*1000/'Inflation GDP Population'!H$28</f>
        <v>29.99123858</v>
      </c>
      <c r="K71" s="133">
        <f>K61*1000/'Inflation GDP Population'!I$28</f>
        <v>31.17905078</v>
      </c>
      <c r="L71" s="133">
        <f>L61*1000/'Inflation GDP Population'!J$28</f>
        <v>46.42402461</v>
      </c>
      <c r="M71" s="133">
        <f>M61*1000/'Inflation GDP Population'!K$28</f>
        <v>21.51588323</v>
      </c>
      <c r="N71" s="133">
        <f>N61*1000/'Inflation GDP Population'!L$28</f>
        <v>16.09713006</v>
      </c>
      <c r="O71" s="133">
        <f>O61*1000/'Inflation GDP Population'!M$28</f>
        <v>15.12464036</v>
      </c>
      <c r="P71" s="133">
        <f>P61*1000/'Inflation GDP Population'!N$28</f>
        <v>16.04988638</v>
      </c>
      <c r="Q71" s="133">
        <f>Q61*1000/'Inflation GDP Population'!O$28</f>
        <v>44.24819009</v>
      </c>
      <c r="R71" s="133">
        <f>R61*1000/'Inflation GDP Population'!P$28</f>
        <v>17.80115744</v>
      </c>
      <c r="S71" s="133">
        <f>S61*1000/'Inflation GDP Population'!Q$28</f>
        <v>8.744442069</v>
      </c>
      <c r="T71" s="133">
        <f>T61*1000/'Inflation GDP Population'!R$28</f>
        <v>8.160969902</v>
      </c>
      <c r="U71" s="133">
        <f>U61*1000/'Inflation GDP Population'!S$28</f>
        <v>9.282120927</v>
      </c>
      <c r="V71" s="133">
        <f>V61*1000/'Inflation GDP Population'!T$28</f>
        <v>9.571454705</v>
      </c>
      <c r="W71" s="133">
        <f>W61*1000/'Inflation GDP Population'!U$28</f>
        <v>9.119176631</v>
      </c>
      <c r="X71" s="133">
        <f>X61*1000/'Inflation GDP Population'!V$28</f>
        <v>9.311709092</v>
      </c>
      <c r="Y71" s="133">
        <f>Y61*1000/'Inflation GDP Population'!W$28</f>
        <v>9.050090241</v>
      </c>
      <c r="Z71" s="133">
        <f>Z61*1000/'Inflation GDP Population'!X$28</f>
        <v>9.041689552</v>
      </c>
      <c r="AA71" s="133">
        <f>AA61*1000/'Inflation GDP Population'!Y$28</f>
        <v>9.403430369</v>
      </c>
      <c r="AB71" s="133">
        <f>AB61*1000/'Inflation GDP Population'!Z$28</f>
        <v>9.897069512</v>
      </c>
      <c r="AC71" s="133">
        <f>AC61*1000/'Inflation GDP Population'!AA$28</f>
        <v>10.54125284</v>
      </c>
      <c r="AD71" s="133">
        <f>AD61*1000/'Inflation GDP Population'!AB$28</f>
        <v>10.7151679</v>
      </c>
      <c r="AE71" s="133">
        <f>AE61*1000/'Inflation GDP Population'!AC$28</f>
        <v>10.74704899</v>
      </c>
      <c r="AF71" s="133">
        <f>AF61*1000/'Inflation GDP Population'!AD$28</f>
        <v>10.940623</v>
      </c>
      <c r="AG71" s="133">
        <f>AG61*1000/'Inflation GDP Population'!AE$28</f>
        <v>10.94968981</v>
      </c>
      <c r="AH71" s="133">
        <f>AH61*1000/'Inflation GDP Population'!AF$28</f>
        <v>11.01223748</v>
      </c>
      <c r="AI71" s="133">
        <f>AI61*1000/'Inflation GDP Population'!AG$28</f>
        <v>10.91911071</v>
      </c>
      <c r="AJ71" s="133">
        <f>AJ61*1000/'Inflation GDP Population'!AH$28</f>
        <v>11.25962385</v>
      </c>
      <c r="AK71" s="133">
        <f>AK61*1000/'Inflation GDP Population'!AI$28</f>
        <v>11.38483399</v>
      </c>
      <c r="AL71" s="133">
        <f>AL61*1000/'Inflation GDP Population'!AJ$28</f>
        <v>11.4644805</v>
      </c>
      <c r="AM71" s="133">
        <f>AM61*1000/'Inflation GDP Population'!AK$28</f>
        <v>11.54373494</v>
      </c>
      <c r="AN71" s="133">
        <f>AN61*1000/'Inflation GDP Population'!AL$28</f>
        <v>11.72746926</v>
      </c>
      <c r="AO71" s="133">
        <f>AO61*1000/'Inflation GDP Population'!AM$28</f>
        <v>11.75020628</v>
      </c>
      <c r="AP71" s="133">
        <f>AP61*1000/'Inflation GDP Population'!AN$28</f>
        <v>11.745694</v>
      </c>
      <c r="AQ71" s="133">
        <f>AQ61*1000/'Inflation GDP Population'!AO$28</f>
        <v>11.77637975</v>
      </c>
      <c r="AR71" s="133">
        <f>AR61*1000/'Inflation GDP Population'!AP$28</f>
        <v>11.91628478</v>
      </c>
      <c r="AS71" s="133">
        <f>AS61*1000/'Inflation GDP Population'!AQ$28</f>
        <v>11.83332746</v>
      </c>
      <c r="AT71" s="133">
        <f>AT61*1000/'Inflation GDP Population'!AR$28</f>
        <v>11.90598811</v>
      </c>
      <c r="AU71" s="133">
        <f>AU61*1000/'Inflation GDP Population'!AS$28</f>
        <v>12.03597958</v>
      </c>
      <c r="AV71" s="133">
        <f>AV61*1000/'Inflation GDP Population'!AT$28</f>
        <v>12.22122057</v>
      </c>
      <c r="AW71" s="133">
        <f>AW61*1000/'Inflation GDP Population'!AU$28</f>
        <v>12.39041255</v>
      </c>
      <c r="AX71" s="133">
        <f>AX61*1000/'Inflation GDP Population'!AV$28</f>
        <v>12.50099893</v>
      </c>
      <c r="AY71" s="133">
        <f>AY61*1000/'Inflation GDP Population'!AW$28</f>
        <v>12.6635606</v>
      </c>
      <c r="AZ71" s="133">
        <f>AZ61*1000/'Inflation GDP Population'!AX$28</f>
        <v>12.99244016</v>
      </c>
      <c r="BA71" s="133">
        <f>BA61*1000/'Inflation GDP Population'!AY$28</f>
        <v>13.23935643</v>
      </c>
      <c r="BB71" s="133">
        <f>BB61*1000/'Inflation GDP Population'!AZ$28</f>
        <v>13.44944575</v>
      </c>
    </row>
    <row r="72" ht="15.75" customHeight="1">
      <c r="A72" s="119" t="s">
        <v>316</v>
      </c>
      <c r="B72" s="131" t="s">
        <v>304</v>
      </c>
      <c r="C72" s="123" t="s">
        <v>273</v>
      </c>
      <c r="D72" s="133">
        <f>D62*1000/'Inflation GDP Population'!B$28</f>
        <v>55.44167306</v>
      </c>
      <c r="E72" s="133">
        <f>E62*1000/'Inflation GDP Population'!C$28</f>
        <v>52.08831435</v>
      </c>
      <c r="F72" s="133">
        <f>F62*1000/'Inflation GDP Population'!D$28</f>
        <v>43.90058365</v>
      </c>
      <c r="G72" s="133">
        <f>G62*1000/'Inflation GDP Population'!E$28</f>
        <v>67.07163306</v>
      </c>
      <c r="H72" s="133">
        <f>H62*1000/'Inflation GDP Population'!F$28</f>
        <v>64.34795031</v>
      </c>
      <c r="I72" s="133">
        <f>I62*1000/'Inflation GDP Population'!G$28</f>
        <v>87.08176193</v>
      </c>
      <c r="J72" s="133">
        <f>J62*1000/'Inflation GDP Population'!H$28</f>
        <v>57.21828143</v>
      </c>
      <c r="K72" s="133">
        <f>K62*1000/'Inflation GDP Population'!I$28</f>
        <v>68.05800829</v>
      </c>
      <c r="L72" s="133">
        <f>L62*1000/'Inflation GDP Population'!J$28</f>
        <v>80.2859154</v>
      </c>
      <c r="M72" s="133">
        <f>M62*1000/'Inflation GDP Population'!K$28</f>
        <v>34.62591835</v>
      </c>
      <c r="N72" s="133">
        <f>N62*1000/'Inflation GDP Population'!L$28</f>
        <v>44.37067864</v>
      </c>
      <c r="O72" s="133">
        <f>O62*1000/'Inflation GDP Population'!M$28</f>
        <v>34.46409431</v>
      </c>
      <c r="P72" s="133">
        <f>P62*1000/'Inflation GDP Population'!N$28</f>
        <v>19.39882774</v>
      </c>
      <c r="Q72" s="133">
        <f>Q62*1000/'Inflation GDP Population'!O$28</f>
        <v>30.8284725</v>
      </c>
      <c r="R72" s="133">
        <f>R62*1000/'Inflation GDP Population'!P$28</f>
        <v>39.58669832</v>
      </c>
      <c r="S72" s="133">
        <f>S62*1000/'Inflation GDP Population'!Q$28</f>
        <v>20.70695009</v>
      </c>
      <c r="T72" s="133">
        <f>T62*1000/'Inflation GDP Population'!R$28</f>
        <v>16.00494096</v>
      </c>
      <c r="U72" s="133">
        <f>U62*1000/'Inflation GDP Population'!S$28</f>
        <v>18.40467938</v>
      </c>
      <c r="V72" s="133">
        <f>V62*1000/'Inflation GDP Population'!T$28</f>
        <v>18.79859615</v>
      </c>
      <c r="W72" s="133">
        <f>W62*1000/'Inflation GDP Population'!U$28</f>
        <v>17.74227016</v>
      </c>
      <c r="X72" s="133">
        <f>X62*1000/'Inflation GDP Population'!V$28</f>
        <v>17.94849169</v>
      </c>
      <c r="Y72" s="133">
        <f>Y62*1000/'Inflation GDP Population'!W$28</f>
        <v>17.28361757</v>
      </c>
      <c r="Z72" s="133">
        <f>Z62*1000/'Inflation GDP Population'!X$28</f>
        <v>17.11007783</v>
      </c>
      <c r="AA72" s="133">
        <f>AA62*1000/'Inflation GDP Population'!Y$28</f>
        <v>17.63380974</v>
      </c>
      <c r="AB72" s="133">
        <f>AB62*1000/'Inflation GDP Population'!Z$28</f>
        <v>18.39331559</v>
      </c>
      <c r="AC72" s="133">
        <f>AC62*1000/'Inflation GDP Population'!AA$28</f>
        <v>19.41666631</v>
      </c>
      <c r="AD72" s="133">
        <f>AD62*1000/'Inflation GDP Population'!AB$28</f>
        <v>19.56344304</v>
      </c>
      <c r="AE72" s="133">
        <f>AE62*1000/'Inflation GDP Population'!AC$28</f>
        <v>19.45062824</v>
      </c>
      <c r="AF72" s="133">
        <f>AF62*1000/'Inflation GDP Population'!AD$28</f>
        <v>19.62990397</v>
      </c>
      <c r="AG72" s="133">
        <f>AG62*1000/'Inflation GDP Population'!AE$28</f>
        <v>19.47792522</v>
      </c>
      <c r="AH72" s="133">
        <f>AH62*1000/'Inflation GDP Population'!AF$28</f>
        <v>19.42288198</v>
      </c>
      <c r="AI72" s="133">
        <f>AI62*1000/'Inflation GDP Population'!AG$28</f>
        <v>19.09653232</v>
      </c>
      <c r="AJ72" s="133">
        <f>AJ62*1000/'Inflation GDP Population'!AH$28</f>
        <v>19.52772453</v>
      </c>
      <c r="AK72" s="133">
        <f>AK62*1000/'Inflation GDP Population'!AI$28</f>
        <v>19.58149395</v>
      </c>
      <c r="AL72" s="133">
        <f>AL62*1000/'Inflation GDP Population'!AJ$28</f>
        <v>19.55668305</v>
      </c>
      <c r="AM72" s="133">
        <f>AM62*1000/'Inflation GDP Population'!AK$28</f>
        <v>19.53163926</v>
      </c>
      <c r="AN72" s="133">
        <f>AN62*1000/'Inflation GDP Population'!AL$28</f>
        <v>19.68237616</v>
      </c>
      <c r="AO72" s="133">
        <f>AO62*1000/'Inflation GDP Population'!AM$28</f>
        <v>19.56268489</v>
      </c>
      <c r="AP72" s="133">
        <f>AP62*1000/'Inflation GDP Population'!AN$28</f>
        <v>19.39991373</v>
      </c>
      <c r="AQ72" s="133">
        <f>AQ62*1000/'Inflation GDP Population'!AO$28</f>
        <v>19.2974096</v>
      </c>
      <c r="AR72" s="133">
        <f>AR62*1000/'Inflation GDP Population'!AP$28</f>
        <v>19.37410684</v>
      </c>
      <c r="AS72" s="133">
        <f>AS62*1000/'Inflation GDP Population'!AQ$28</f>
        <v>19.09010758</v>
      </c>
      <c r="AT72" s="133">
        <f>AT62*1000/'Inflation GDP Population'!AR$28</f>
        <v>19.05962122</v>
      </c>
      <c r="AU72" s="133">
        <f>AU62*1000/'Inflation GDP Population'!AS$28</f>
        <v>19.12070181</v>
      </c>
      <c r="AV72" s="133">
        <f>AV62*1000/'Inflation GDP Population'!AT$28</f>
        <v>19.26798809</v>
      </c>
      <c r="AW72" s="133">
        <f>AW62*1000/'Inflation GDP Population'!AU$28</f>
        <v>19.38797251</v>
      </c>
      <c r="AX72" s="133">
        <f>AX62*1000/'Inflation GDP Population'!AV$28</f>
        <v>19.41517205</v>
      </c>
      <c r="AY72" s="133">
        <f>AY62*1000/'Inflation GDP Population'!AW$28</f>
        <v>19.52211806</v>
      </c>
      <c r="AZ72" s="133">
        <f>AZ62*1000/'Inflation GDP Population'!AX$28</f>
        <v>19.88202954</v>
      </c>
      <c r="BA72" s="133">
        <f>BA62*1000/'Inflation GDP Population'!AY$28</f>
        <v>20.11220576</v>
      </c>
      <c r="BB72" s="133">
        <f>BB62*1000/'Inflation GDP Population'!AZ$28</f>
        <v>20.28353545</v>
      </c>
    </row>
    <row r="73" ht="15.75" customHeight="1">
      <c r="A73" s="119" t="s">
        <v>317</v>
      </c>
      <c r="B73" s="131" t="s">
        <v>318</v>
      </c>
      <c r="C73" s="123" t="s">
        <v>273</v>
      </c>
      <c r="D73" s="133">
        <f>sum(D59:D62)*1000/'Inflation GDP Population'!B$28</f>
        <v>814.7224881</v>
      </c>
      <c r="E73" s="133">
        <f>sum(E59:E62)*1000/'Inflation GDP Population'!C$28</f>
        <v>691.4977656</v>
      </c>
      <c r="F73" s="133">
        <f>sum(F59:F62)*1000/'Inflation GDP Population'!D$28</f>
        <v>579.8655591</v>
      </c>
      <c r="G73" s="133">
        <f>sum(G59:G62)*1000/'Inflation GDP Population'!E$28</f>
        <v>849.3492757</v>
      </c>
      <c r="H73" s="133">
        <f>sum(H59:H62)*1000/'Inflation GDP Population'!F$28</f>
        <v>851.8959638</v>
      </c>
      <c r="I73" s="133">
        <f>sum(I59:I62)*1000/'Inflation GDP Population'!G$28</f>
        <v>967.2514042</v>
      </c>
      <c r="J73" s="133">
        <f>sum(J59:J62)*1000/'Inflation GDP Population'!H$28</f>
        <v>685.4487616</v>
      </c>
      <c r="K73" s="133">
        <f>sum(K59:K62)*1000/'Inflation GDP Population'!I$28</f>
        <v>703.2310137</v>
      </c>
      <c r="L73" s="133">
        <f>sum(L59:L62)*1000/'Inflation GDP Population'!J$28</f>
        <v>884.8374134</v>
      </c>
      <c r="M73" s="133">
        <f>sum(M59:M62)*1000/'Inflation GDP Population'!K$28</f>
        <v>363.1827208</v>
      </c>
      <c r="N73" s="133">
        <f>sum(N59:N62)*1000/'Inflation GDP Population'!L$28</f>
        <v>439.0001874</v>
      </c>
      <c r="O73" s="133">
        <f>sum(O59:O62)*1000/'Inflation GDP Population'!M$28</f>
        <v>388.3999597</v>
      </c>
      <c r="P73" s="133">
        <f>sum(P59:P62)*1000/'Inflation GDP Population'!N$28</f>
        <v>267.8170002</v>
      </c>
      <c r="Q73" s="133">
        <f>sum(Q59:Q62)*1000/'Inflation GDP Population'!O$28</f>
        <v>388.6971462</v>
      </c>
      <c r="R73" s="133">
        <f>sum(R59:R62)*1000/'Inflation GDP Population'!P$28</f>
        <v>424.2526744</v>
      </c>
      <c r="S73" s="133">
        <f>sum(S59:S62)*1000/'Inflation GDP Population'!Q$28</f>
        <v>244.8854423</v>
      </c>
      <c r="T73" s="133">
        <f>sum(T59:T62)*1000/'Inflation GDP Population'!R$28</f>
        <v>227.8525994</v>
      </c>
      <c r="U73" s="133">
        <f>sum(U59:U62)*1000/'Inflation GDP Population'!S$28</f>
        <v>264.3677388</v>
      </c>
      <c r="V73" s="133">
        <f>sum(V59:V62)*1000/'Inflation GDP Population'!T$28</f>
        <v>272.7757454</v>
      </c>
      <c r="W73" s="133">
        <f>sum(W59:W62)*1000/'Inflation GDP Population'!U$28</f>
        <v>260.0427761</v>
      </c>
      <c r="X73" s="133">
        <f>sum(X59:X62)*1000/'Inflation GDP Population'!V$28</f>
        <v>265.6897957</v>
      </c>
      <c r="Y73" s="133">
        <f>sum(Y59:Y62)*1000/'Inflation GDP Population'!W$28</f>
        <v>258.3745809</v>
      </c>
      <c r="Z73" s="133">
        <f>sum(Z59:Z62)*1000/'Inflation GDP Population'!X$28</f>
        <v>258.2813798</v>
      </c>
      <c r="AA73" s="133">
        <f>sum(AA59:AA62)*1000/'Inflation GDP Population'!Y$28</f>
        <v>268.7644454</v>
      </c>
      <c r="AB73" s="133">
        <f>sum(AB59:AB62)*1000/'Inflation GDP Population'!Z$28</f>
        <v>283.028138</v>
      </c>
      <c r="AC73" s="133">
        <f>sum(AC59:AC62)*1000/'Inflation GDP Population'!AA$28</f>
        <v>301.6118041</v>
      </c>
      <c r="AD73" s="133">
        <f>sum(AD59:AD62)*1000/'Inflation GDP Population'!AB$28</f>
        <v>306.7495504</v>
      </c>
      <c r="AE73" s="133">
        <f>sum(AE59:AE62)*1000/'Inflation GDP Population'!AC$28</f>
        <v>307.8214561</v>
      </c>
      <c r="AF73" s="133">
        <f>sum(AF59:AF62)*1000/'Inflation GDP Population'!AD$28</f>
        <v>313.5251504</v>
      </c>
      <c r="AG73" s="133">
        <f>sum(AG59:AG62)*1000/'Inflation GDP Population'!AE$28</f>
        <v>313.9416202</v>
      </c>
      <c r="AH73" s="133">
        <f>sum(AH59:AH62)*1000/'Inflation GDP Population'!AF$28</f>
        <v>315.889778</v>
      </c>
      <c r="AI73" s="133">
        <f>sum(AI59:AI62)*1000/'Inflation GDP Population'!AG$28</f>
        <v>313.3693216</v>
      </c>
      <c r="AJ73" s="133">
        <f>sum(AJ59:AJ62)*1000/'Inflation GDP Population'!AH$28</f>
        <v>323.2947632</v>
      </c>
      <c r="AK73" s="133">
        <f>sum(AK59:AK62)*1000/'Inflation GDP Population'!AI$28</f>
        <v>327.0420059</v>
      </c>
      <c r="AL73" s="133">
        <f>sum(AL59:AL62)*1000/'Inflation GDP Population'!AJ$28</f>
        <v>329.4805805</v>
      </c>
      <c r="AM73" s="133">
        <f>sum(AM59:AM62)*1000/'Inflation GDP Population'!AK$28</f>
        <v>331.9074816</v>
      </c>
      <c r="AN73" s="133">
        <f>sum(AN59:AN62)*1000/'Inflation GDP Population'!AL$28</f>
        <v>337.3393338</v>
      </c>
      <c r="AO73" s="133">
        <f>sum(AO59:AO62)*1000/'Inflation GDP Population'!AM$28</f>
        <v>338.1403254</v>
      </c>
      <c r="AP73" s="133">
        <f>sum(AP59:AP62)*1000/'Inflation GDP Population'!AN$28</f>
        <v>338.1550241</v>
      </c>
      <c r="AQ73" s="133">
        <f>sum(AQ59:AQ62)*1000/'Inflation GDP Population'!AO$28</f>
        <v>339.1810788</v>
      </c>
      <c r="AR73" s="133">
        <f>sum(AR59:AR62)*1000/'Inflation GDP Population'!AP$28</f>
        <v>343.3526337</v>
      </c>
      <c r="AS73" s="133">
        <f>sum(AS59:AS62)*1000/'Inflation GDP Population'!AQ$28</f>
        <v>341.1011612</v>
      </c>
      <c r="AT73" s="133">
        <f>sum(AT59:AT62)*1000/'Inflation GDP Population'!AR$28</f>
        <v>343.3331569</v>
      </c>
      <c r="AU73" s="133">
        <f>sum(AU59:AU62)*1000/'Inflation GDP Population'!AS$28</f>
        <v>347.2185983</v>
      </c>
      <c r="AV73" s="133">
        <f>sum(AV59:AV62)*1000/'Inflation GDP Population'!AT$28</f>
        <v>352.6993563</v>
      </c>
      <c r="AW73" s="133">
        <f>sum(AW59:AW62)*1000/'Inflation GDP Population'!AU$28</f>
        <v>357.7188081</v>
      </c>
      <c r="AX73" s="133">
        <f>sum(AX59:AX62)*1000/'Inflation GDP Population'!AV$28</f>
        <v>361.0472868</v>
      </c>
      <c r="AY73" s="133">
        <f>sum(AY59:AY62)*1000/'Inflation GDP Population'!AW$28</f>
        <v>365.8777971</v>
      </c>
      <c r="AZ73" s="133">
        <f>sum(AZ59:AZ62)*1000/'Inflation GDP Population'!AX$28</f>
        <v>375.5167861</v>
      </c>
      <c r="BA73" s="133">
        <f>sum(BA59:BA62)*1000/'Inflation GDP Population'!AY$28</f>
        <v>382.7908254</v>
      </c>
      <c r="BB73" s="133">
        <f>sum(BB59:BB62)*1000/'Inflation GDP Population'!AZ$28</f>
        <v>389.0027848</v>
      </c>
    </row>
    <row r="74" ht="15.75" customHeight="1">
      <c r="A74" s="119" t="s">
        <v>319</v>
      </c>
      <c r="B74" s="131" t="s">
        <v>306</v>
      </c>
      <c r="C74" s="123" t="s">
        <v>273</v>
      </c>
      <c r="D74" s="133">
        <f>D63*1000/'Inflation GDP Population'!B$28</f>
        <v>8.165222883</v>
      </c>
      <c r="E74" s="133">
        <f>E63*1000/'Inflation GDP Population'!C$28</f>
        <v>8.501075531</v>
      </c>
      <c r="F74" s="133">
        <f>F63*1000/'Inflation GDP Population'!D$28</f>
        <v>8.618082896</v>
      </c>
      <c r="G74" s="133">
        <f>G63*1000/'Inflation GDP Population'!E$28</f>
        <v>8.537650225</v>
      </c>
      <c r="H74" s="133">
        <f>H63*1000/'Inflation GDP Population'!F$28</f>
        <v>9.44302189</v>
      </c>
      <c r="I74" s="133">
        <f>I63*1000/'Inflation GDP Population'!G$28</f>
        <v>12.14937941</v>
      </c>
      <c r="J74" s="133">
        <f>J63*1000/'Inflation GDP Population'!H$28</f>
        <v>12.84568156</v>
      </c>
      <c r="K74" s="133">
        <f>K63*1000/'Inflation GDP Population'!I$28</f>
        <v>7.13286131</v>
      </c>
      <c r="L74" s="133">
        <f>L63*1000/'Inflation GDP Population'!J$28</f>
        <v>8.304437332</v>
      </c>
      <c r="M74" s="133">
        <f>M63*1000/'Inflation GDP Population'!K$28</f>
        <v>4.332628312</v>
      </c>
      <c r="N74" s="133">
        <f>N63*1000/'Inflation GDP Population'!L$28</f>
        <v>3.660949634</v>
      </c>
      <c r="O74" s="133">
        <f>O63*1000/'Inflation GDP Population'!M$28</f>
        <v>5.933182995</v>
      </c>
      <c r="P74" s="133">
        <f>P63*1000/'Inflation GDP Population'!N$28</f>
        <v>5.533257222</v>
      </c>
      <c r="Q74" s="133">
        <f>Q63*1000/'Inflation GDP Population'!O$28</f>
        <v>4.779983818</v>
      </c>
      <c r="R74" s="133">
        <f>R63*1000/'Inflation GDP Population'!P$28</f>
        <v>4.932450875</v>
      </c>
      <c r="S74" s="133">
        <f>S63*1000/'Inflation GDP Population'!Q$28</f>
        <v>3.208044735</v>
      </c>
      <c r="T74" s="133">
        <f>T63*1000/'Inflation GDP Population'!R$28</f>
        <v>1.794876519</v>
      </c>
      <c r="U74" s="133">
        <f>U63*1000/'Inflation GDP Population'!S$28</f>
        <v>2.214468836</v>
      </c>
      <c r="V74" s="133">
        <f>V63*1000/'Inflation GDP Population'!T$28</f>
        <v>2.460039187</v>
      </c>
      <c r="W74" s="133">
        <f>W63*1000/'Inflation GDP Population'!U$28</f>
        <v>2.275867934</v>
      </c>
      <c r="X74" s="133">
        <f>X63*1000/'Inflation GDP Population'!V$28</f>
        <v>2.192985064</v>
      </c>
      <c r="Y74" s="133">
        <f>Y63*1000/'Inflation GDP Population'!W$28</f>
        <v>2.072169502</v>
      </c>
      <c r="Z74" s="133">
        <f>Z63*1000/'Inflation GDP Population'!X$28</f>
        <v>2.008334245</v>
      </c>
      <c r="AA74" s="133">
        <f>AA63*1000/'Inflation GDP Population'!Y$28</f>
        <v>1.963966827</v>
      </c>
      <c r="AB74" s="133">
        <f>AB63*1000/'Inflation GDP Population'!Z$28</f>
        <v>1.942454968</v>
      </c>
      <c r="AC74" s="133">
        <f>AC63*1000/'Inflation GDP Population'!AA$28</f>
        <v>1.921645146</v>
      </c>
      <c r="AD74" s="133">
        <f>AD63*1000/'Inflation GDP Population'!AB$28</f>
        <v>1.905665118</v>
      </c>
      <c r="AE74" s="133">
        <f>AE63*1000/'Inflation GDP Population'!AC$28</f>
        <v>1.894301986</v>
      </c>
      <c r="AF74" s="133">
        <f>AF63*1000/'Inflation GDP Population'!AD$28</f>
        <v>1.87523148</v>
      </c>
      <c r="AG74" s="133">
        <f>AG63*1000/'Inflation GDP Population'!AE$28</f>
        <v>1.868700946</v>
      </c>
      <c r="AH74" s="133">
        <f>AH63*1000/'Inflation GDP Population'!AF$28</f>
        <v>1.850611773</v>
      </c>
      <c r="AI74" s="133">
        <f>AI63*1000/'Inflation GDP Population'!AG$28</f>
        <v>1.840067703</v>
      </c>
      <c r="AJ74" s="133">
        <f>AJ63*1000/'Inflation GDP Population'!AH$28</f>
        <v>1.826042065</v>
      </c>
      <c r="AK74" s="133">
        <f>AK63*1000/'Inflation GDP Population'!AI$28</f>
        <v>1.804908311</v>
      </c>
      <c r="AL74" s="133">
        <f>AL63*1000/'Inflation GDP Population'!AJ$28</f>
        <v>1.784386619</v>
      </c>
      <c r="AM74" s="133">
        <f>AM63*1000/'Inflation GDP Population'!AK$28</f>
        <v>1.771787656</v>
      </c>
      <c r="AN74" s="133">
        <f>AN63*1000/'Inflation GDP Population'!AL$28</f>
        <v>1.755938632</v>
      </c>
      <c r="AO74" s="133">
        <f>AO63*1000/'Inflation GDP Population'!AM$28</f>
        <v>1.736963766</v>
      </c>
      <c r="AP74" s="133">
        <f>AP63*1000/'Inflation GDP Population'!AN$28</f>
        <v>1.722038077</v>
      </c>
      <c r="AQ74" s="133">
        <f>AQ63*1000/'Inflation GDP Population'!AO$28</f>
        <v>1.7005544</v>
      </c>
      <c r="AR74" s="133">
        <f>AR63*1000/'Inflation GDP Population'!AP$28</f>
        <v>1.683079271</v>
      </c>
      <c r="AS74" s="133">
        <f>AS63*1000/'Inflation GDP Population'!AQ$28</f>
        <v>1.666170507</v>
      </c>
      <c r="AT74" s="133">
        <f>AT63*1000/'Inflation GDP Population'!AR$28</f>
        <v>1.646425967</v>
      </c>
      <c r="AU74" s="133">
        <f>AU63*1000/'Inflation GDP Population'!AS$28</f>
        <v>1.627261112</v>
      </c>
      <c r="AV74" s="133">
        <f>AV63*1000/'Inflation GDP Population'!AT$28</f>
        <v>1.611907413</v>
      </c>
      <c r="AW74" s="133">
        <f>AW63*1000/'Inflation GDP Population'!AU$28</f>
        <v>1.600212069</v>
      </c>
      <c r="AX74" s="133">
        <f>AX63*1000/'Inflation GDP Population'!AV$28</f>
        <v>1.57934528</v>
      </c>
      <c r="AY74" s="133">
        <f>AY63*1000/'Inflation GDP Population'!AW$28</f>
        <v>1.565312813</v>
      </c>
      <c r="AZ74" s="133">
        <f>AZ63*1000/'Inflation GDP Population'!AX$28</f>
        <v>1.548580562</v>
      </c>
      <c r="BA74" s="133">
        <f>BA63*1000/'Inflation GDP Population'!AY$28</f>
        <v>1.532300996</v>
      </c>
      <c r="BB74" s="133">
        <f>BB63*1000/'Inflation GDP Population'!AZ$28</f>
        <v>1.516456205</v>
      </c>
    </row>
    <row r="75" ht="15.75" customHeight="1">
      <c r="A75" s="119" t="s">
        <v>320</v>
      </c>
      <c r="B75" s="131" t="s">
        <v>290</v>
      </c>
      <c r="C75" s="134" t="s">
        <v>276</v>
      </c>
      <c r="D75" s="126">
        <f>D55*1000/'Inflation GDP Population'!B$23*100</f>
        <v>2.234265259</v>
      </c>
      <c r="E75" s="126">
        <f>E55*1000/'Inflation GDP Population'!C$23*100</f>
        <v>1.774832045</v>
      </c>
      <c r="F75" s="126">
        <f>F55*1000/'Inflation GDP Population'!D$23*100</f>
        <v>1.811930834</v>
      </c>
      <c r="G75" s="126">
        <f>G55*1000/'Inflation GDP Population'!E$23*100</f>
        <v>2.123556263</v>
      </c>
      <c r="H75" s="126">
        <f>H55*1000/'Inflation GDP Population'!F$23*100</f>
        <v>2.730456468</v>
      </c>
      <c r="I75" s="126">
        <f>I55*1000/'Inflation GDP Population'!G$23*100</f>
        <v>3.237038932</v>
      </c>
      <c r="J75" s="126">
        <f>J55*1000/'Inflation GDP Population'!H$23*100</f>
        <v>3.457016347</v>
      </c>
      <c r="K75" s="126">
        <f>K55*1000/'Inflation GDP Population'!I$23*100</f>
        <v>3.308125493</v>
      </c>
      <c r="L75" s="126">
        <f>L55*1000/'Inflation GDP Population'!J$23*100</f>
        <v>3.561710839</v>
      </c>
      <c r="M75" s="126">
        <f>M55*1000/'Inflation GDP Population'!K$23*100</f>
        <v>2.285244387</v>
      </c>
      <c r="N75" s="126">
        <f>N55*1000/'Inflation GDP Population'!L$23*100</f>
        <v>3.136205544</v>
      </c>
      <c r="O75" s="126">
        <f>O55*1000/'Inflation GDP Population'!M$23*100</f>
        <v>3.457044618</v>
      </c>
      <c r="P75" s="126">
        <f>P55*1000/'Inflation GDP Population'!N$23*100</f>
        <v>3.449680879</v>
      </c>
      <c r="Q75" s="126">
        <f>Q55*1000/'Inflation GDP Population'!O$23*100</f>
        <v>3.624738371</v>
      </c>
      <c r="R75" s="126">
        <f>R55*1000/'Inflation GDP Population'!P$23*100</f>
        <v>3.094138074</v>
      </c>
      <c r="S75" s="126">
        <f>S55*1000/'Inflation GDP Population'!Q$23*100</f>
        <v>1.719596451</v>
      </c>
      <c r="T75" s="126">
        <f>T55*1000/'Inflation GDP Population'!R$23*100</f>
        <v>1.542689203</v>
      </c>
      <c r="U75" s="126">
        <f>U55*1000/'Inflation GDP Population'!S$23*100</f>
        <v>1.759065956</v>
      </c>
      <c r="V75" s="126">
        <f>V55*1000/'Inflation GDP Population'!T$23*100</f>
        <v>2.108490168</v>
      </c>
      <c r="W75" s="126">
        <f>W55*1000/'Inflation GDP Population'!U$23*100</f>
        <v>2.188854458</v>
      </c>
      <c r="X75" s="126">
        <f>X55*1000/'Inflation GDP Population'!V$23*100</f>
        <v>2.251187418</v>
      </c>
      <c r="Y75" s="126">
        <f>Y55*1000/'Inflation GDP Population'!W$23*100</f>
        <v>2.300430451</v>
      </c>
      <c r="Z75" s="126">
        <f>Z55*1000/'Inflation GDP Population'!X$23*100</f>
        <v>2.274755722</v>
      </c>
      <c r="AA75" s="126">
        <f>AA55*1000/'Inflation GDP Population'!Y$23*100</f>
        <v>2.321027355</v>
      </c>
      <c r="AB75" s="126">
        <f>AB55*1000/'Inflation GDP Population'!Z$23*100</f>
        <v>2.413398481</v>
      </c>
      <c r="AC75" s="126">
        <f>AC55*1000/'Inflation GDP Population'!AA$23*100</f>
        <v>2.49027479</v>
      </c>
      <c r="AD75" s="126">
        <f>AD55*1000/'Inflation GDP Population'!AB$23*100</f>
        <v>2.546979521</v>
      </c>
      <c r="AE75" s="126">
        <f>AE55*1000/'Inflation GDP Population'!AC$23*100</f>
        <v>2.608324175</v>
      </c>
      <c r="AF75" s="126">
        <f>AF55*1000/'Inflation GDP Population'!AD$23*100</f>
        <v>2.64950374</v>
      </c>
      <c r="AG75" s="126">
        <f>AG55*1000/'Inflation GDP Population'!AE$23*100</f>
        <v>2.695417225</v>
      </c>
      <c r="AH75" s="126">
        <f>AH55*1000/'Inflation GDP Population'!AF$23*100</f>
        <v>2.722342226</v>
      </c>
      <c r="AI75" s="126">
        <f>AI55*1000/'Inflation GDP Population'!AG$23*100</f>
        <v>2.763083284</v>
      </c>
      <c r="AJ75" s="126">
        <f>AJ55*1000/'Inflation GDP Population'!AH$23*100</f>
        <v>2.780933188</v>
      </c>
      <c r="AK75" s="126">
        <f>AK55*1000/'Inflation GDP Population'!AI$23*100</f>
        <v>2.84610803</v>
      </c>
      <c r="AL75" s="126">
        <f>AL55*1000/'Inflation GDP Population'!AJ$23*100</f>
        <v>2.847286843</v>
      </c>
      <c r="AM75" s="126">
        <f>AM55*1000/'Inflation GDP Population'!AK$23*100</f>
        <v>2.876486728</v>
      </c>
      <c r="AN75" s="126">
        <f>AN55*1000/'Inflation GDP Population'!AL$23*100</f>
        <v>2.916929348</v>
      </c>
      <c r="AO75" s="126">
        <f>AO55*1000/'Inflation GDP Population'!AM$23*100</f>
        <v>2.889358809</v>
      </c>
      <c r="AP75" s="126">
        <f>AP55*1000/'Inflation GDP Population'!AN$23*100</f>
        <v>2.906463462</v>
      </c>
      <c r="AQ75" s="126">
        <f>AQ55*1000/'Inflation GDP Population'!AO$23*100</f>
        <v>2.910569175</v>
      </c>
      <c r="AR75" s="126">
        <f>AR55*1000/'Inflation GDP Population'!AP$23*100</f>
        <v>2.935084068</v>
      </c>
      <c r="AS75" s="126">
        <f>AS55*1000/'Inflation GDP Population'!AQ$23*100</f>
        <v>2.934660372</v>
      </c>
      <c r="AT75" s="126">
        <f>AT55*1000/'Inflation GDP Population'!AR$23*100</f>
        <v>2.956050262</v>
      </c>
      <c r="AU75" s="126">
        <f>AU55*1000/'Inflation GDP Population'!AS$23*100</f>
        <v>2.946725642</v>
      </c>
      <c r="AV75" s="126">
        <f>AV55*1000/'Inflation GDP Population'!AT$23*100</f>
        <v>2.94512705</v>
      </c>
      <c r="AW75" s="126">
        <f>AW55*1000/'Inflation GDP Population'!AU$23*100</f>
        <v>2.943852318</v>
      </c>
      <c r="AX75" s="126">
        <f>AX55*1000/'Inflation GDP Population'!AV$23*100</f>
        <v>2.937066759</v>
      </c>
      <c r="AY75" s="126">
        <f>AY55*1000/'Inflation GDP Population'!AW$23*100</f>
        <v>2.929180956</v>
      </c>
      <c r="AZ75" s="126">
        <f>AZ55*1000/'Inflation GDP Population'!AX$23*100</f>
        <v>2.921868085</v>
      </c>
      <c r="BA75" s="126">
        <f>BA55*1000/'Inflation GDP Population'!AY$23*100</f>
        <v>2.90842885</v>
      </c>
      <c r="BB75" s="126">
        <f>BB55*1000/'Inflation GDP Population'!AZ$23*100</f>
        <v>2.892968265</v>
      </c>
    </row>
    <row r="76" ht="15.75" customHeight="1">
      <c r="A76" s="119" t="s">
        <v>321</v>
      </c>
      <c r="B76" s="131" t="s">
        <v>292</v>
      </c>
      <c r="C76" s="134" t="s">
        <v>276</v>
      </c>
      <c r="D76" s="126">
        <f>D56*1000/'Inflation GDP Population'!B$23*100</f>
        <v>0.03209004289</v>
      </c>
      <c r="E76" s="126">
        <f>E56*1000/'Inflation GDP Population'!C$23*100</f>
        <v>0.0205047945</v>
      </c>
      <c r="F76" s="126">
        <f>F56*1000/'Inflation GDP Population'!D$23*100</f>
        <v>0.01509674029</v>
      </c>
      <c r="G76" s="126">
        <f>G56*1000/'Inflation GDP Population'!E$23*100</f>
        <v>0.01942597437</v>
      </c>
      <c r="H76" s="126">
        <f>H56*1000/'Inflation GDP Population'!F$23*100</f>
        <v>0.01503945007</v>
      </c>
      <c r="I76" s="126">
        <f>I56*1000/'Inflation GDP Population'!G$23*100</f>
        <v>0.02672891789</v>
      </c>
      <c r="J76" s="126">
        <f>J56*1000/'Inflation GDP Population'!H$23*100</f>
        <v>0.02547931967</v>
      </c>
      <c r="K76" s="126">
        <f>K56*1000/'Inflation GDP Population'!I$23*100</f>
        <v>0.02013255963</v>
      </c>
      <c r="L76" s="126">
        <f>L56*1000/'Inflation GDP Population'!J$23*100</f>
        <v>0.03325580733</v>
      </c>
      <c r="M76" s="126">
        <f>M56*1000/'Inflation GDP Population'!K$23*100</f>
        <v>0.02554895405</v>
      </c>
      <c r="N76" s="126">
        <f>N56*1000/'Inflation GDP Population'!L$23*100</f>
        <v>0.02798840979</v>
      </c>
      <c r="O76" s="126">
        <f>O56*1000/'Inflation GDP Population'!M$23*100</f>
        <v>0.04344801356</v>
      </c>
      <c r="P76" s="126">
        <f>P56*1000/'Inflation GDP Population'!N$23*100</f>
        <v>0.03759836335</v>
      </c>
      <c r="Q76" s="126">
        <f>Q56*1000/'Inflation GDP Population'!O$23*100</f>
        <v>0.03263134928</v>
      </c>
      <c r="R76" s="126">
        <f>R56*1000/'Inflation GDP Population'!P$23*100</f>
        <v>0.02889549008</v>
      </c>
      <c r="S76" s="126">
        <f>S56*1000/'Inflation GDP Population'!Q$23*100</f>
        <v>0.02788258306</v>
      </c>
      <c r="T76" s="126">
        <f>T56*1000/'Inflation GDP Population'!R$23*100</f>
        <v>0.02486537558</v>
      </c>
      <c r="U76" s="126">
        <f>U56*1000/'Inflation GDP Population'!S$23*100</f>
        <v>0.02496697106</v>
      </c>
      <c r="V76" s="126">
        <f>V56*1000/'Inflation GDP Population'!T$23*100</f>
        <v>0.02976222233</v>
      </c>
      <c r="W76" s="126">
        <f>W56*1000/'Inflation GDP Population'!U$23*100</f>
        <v>0.03073054219</v>
      </c>
      <c r="X76" s="126">
        <f>X56*1000/'Inflation GDP Population'!V$23*100</f>
        <v>0.03143927435</v>
      </c>
      <c r="Y76" s="126">
        <f>Y56*1000/'Inflation GDP Population'!W$23*100</f>
        <v>0.03196126529</v>
      </c>
      <c r="Z76" s="126">
        <f>Z56*1000/'Inflation GDP Population'!X$23*100</f>
        <v>0.03144478731</v>
      </c>
      <c r="AA76" s="126">
        <f>AA56*1000/'Inflation GDP Population'!Y$23*100</f>
        <v>0.03192543832</v>
      </c>
      <c r="AB76" s="126">
        <f>AB56*1000/'Inflation GDP Population'!Z$23*100</f>
        <v>0.0330347269</v>
      </c>
      <c r="AC76" s="126">
        <f>AC56*1000/'Inflation GDP Population'!AA$23*100</f>
        <v>0.03392463127</v>
      </c>
      <c r="AD76" s="126">
        <f>AD56*1000/'Inflation GDP Population'!AB$23*100</f>
        <v>0.03453499418</v>
      </c>
      <c r="AE76" s="126">
        <f>AE56*1000/'Inflation GDP Population'!AC$23*100</f>
        <v>0.03520467194</v>
      </c>
      <c r="AF76" s="126">
        <f>AF56*1000/'Inflation GDP Population'!AD$23*100</f>
        <v>0.03559964661</v>
      </c>
      <c r="AG76" s="126">
        <f>AG56*1000/'Inflation GDP Population'!AE$23*100</f>
        <v>0.03605671072</v>
      </c>
      <c r="AH76" s="126">
        <f>AH56*1000/'Inflation GDP Population'!AF$23*100</f>
        <v>0.03625912262</v>
      </c>
      <c r="AI76" s="126">
        <f>AI56*1000/'Inflation GDP Population'!AG$23*100</f>
        <v>0.03664523647</v>
      </c>
      <c r="AJ76" s="126">
        <f>AJ56*1000/'Inflation GDP Population'!AH$23*100</f>
        <v>0.03672794679</v>
      </c>
      <c r="AK76" s="126">
        <f>AK56*1000/'Inflation GDP Population'!AI$23*100</f>
        <v>0.03743455367</v>
      </c>
      <c r="AL76" s="126">
        <f>AL56*1000/'Inflation GDP Population'!AJ$23*100</f>
        <v>0.03729919321</v>
      </c>
      <c r="AM76" s="126">
        <f>AM56*1000/'Inflation GDP Population'!AK$23*100</f>
        <v>0.03753258094</v>
      </c>
      <c r="AN76" s="126">
        <f>AN56*1000/'Inflation GDP Population'!AL$23*100</f>
        <v>0.03791227811</v>
      </c>
      <c r="AO76" s="126">
        <f>AO56*1000/'Inflation GDP Population'!AM$23*100</f>
        <v>0.0374104256</v>
      </c>
      <c r="AP76" s="126">
        <f>AP56*1000/'Inflation GDP Population'!AN$23*100</f>
        <v>0.03749054537</v>
      </c>
      <c r="AQ76" s="126">
        <f>AQ56*1000/'Inflation GDP Population'!AO$23*100</f>
        <v>0.03740488419</v>
      </c>
      <c r="AR76" s="126">
        <f>AR56*1000/'Inflation GDP Population'!AP$23*100</f>
        <v>0.03758300476</v>
      </c>
      <c r="AS76" s="126">
        <f>AS56*1000/'Inflation GDP Population'!AQ$23*100</f>
        <v>0.0374434403</v>
      </c>
      <c r="AT76" s="126">
        <f>AT56*1000/'Inflation GDP Population'!AR$23*100</f>
        <v>0.03758394533</v>
      </c>
      <c r="AU76" s="126">
        <f>AU56*1000/'Inflation GDP Population'!AS$23*100</f>
        <v>0.03733601677</v>
      </c>
      <c r="AV76" s="126">
        <f>AV56*1000/'Inflation GDP Population'!AT$23*100</f>
        <v>0.03718899925</v>
      </c>
      <c r="AW76" s="126">
        <f>AW56*1000/'Inflation GDP Population'!AU$23*100</f>
        <v>0.03704865977</v>
      </c>
      <c r="AX76" s="126">
        <f>AX56*1000/'Inflation GDP Population'!AV$23*100</f>
        <v>0.03684169434</v>
      </c>
      <c r="AY76" s="126">
        <f>AY56*1000/'Inflation GDP Population'!AW$23*100</f>
        <v>0.0366238486</v>
      </c>
      <c r="AZ76" s="126">
        <f>AZ56*1000/'Inflation GDP Population'!AX$23*100</f>
        <v>0.03641602571</v>
      </c>
      <c r="BA76" s="126">
        <f>BA56*1000/'Inflation GDP Population'!AY$23*100</f>
        <v>0.03613484429</v>
      </c>
      <c r="BB76" s="126">
        <f>BB56*1000/'Inflation GDP Population'!AZ$23*100</f>
        <v>0.03583177664</v>
      </c>
    </row>
    <row r="77" ht="15.75" customHeight="1">
      <c r="A77" s="119" t="s">
        <v>322</v>
      </c>
      <c r="B77" s="131" t="s">
        <v>294</v>
      </c>
      <c r="C77" s="134" t="s">
        <v>276</v>
      </c>
      <c r="D77" s="126">
        <f>D57*1000/'Inflation GDP Population'!B$23*100</f>
        <v>1.766004468</v>
      </c>
      <c r="E77" s="126">
        <f>E57*1000/'Inflation GDP Population'!C$23*100</f>
        <v>1.505320453</v>
      </c>
      <c r="F77" s="126">
        <f>F57*1000/'Inflation GDP Population'!D$23*100</f>
        <v>1.529471486</v>
      </c>
      <c r="G77" s="126">
        <f>G57*1000/'Inflation GDP Population'!E$23*100</f>
        <v>1.686870499</v>
      </c>
      <c r="H77" s="126">
        <f>H57*1000/'Inflation GDP Population'!F$23*100</f>
        <v>2.07901318</v>
      </c>
      <c r="I77" s="126">
        <f>I57*1000/'Inflation GDP Population'!G$23*100</f>
        <v>2.602503367</v>
      </c>
      <c r="J77" s="126">
        <f>J57*1000/'Inflation GDP Population'!H$23*100</f>
        <v>2.896227995</v>
      </c>
      <c r="K77" s="126">
        <f>K57*1000/'Inflation GDP Population'!I$23*100</f>
        <v>2.947238518</v>
      </c>
      <c r="L77" s="126">
        <f>L57*1000/'Inflation GDP Population'!J$23*100</f>
        <v>3.721015451</v>
      </c>
      <c r="M77" s="126">
        <f>M57*1000/'Inflation GDP Population'!K$23*100</f>
        <v>2.345685818</v>
      </c>
      <c r="N77" s="126">
        <f>N57*1000/'Inflation GDP Population'!L$23*100</f>
        <v>2.95565618</v>
      </c>
      <c r="O77" s="126">
        <f>O57*1000/'Inflation GDP Population'!M$23*100</f>
        <v>3.300225538</v>
      </c>
      <c r="P77" s="126">
        <f>P57*1000/'Inflation GDP Population'!N$23*100</f>
        <v>3.044540809</v>
      </c>
      <c r="Q77" s="126">
        <f>Q57*1000/'Inflation GDP Population'!O$23*100</f>
        <v>3.110210312</v>
      </c>
      <c r="R77" s="126">
        <f>R57*1000/'Inflation GDP Population'!P$23*100</f>
        <v>3.035442353</v>
      </c>
      <c r="S77" s="126">
        <f>S57*1000/'Inflation GDP Population'!Q$23*100</f>
        <v>1.6567796</v>
      </c>
      <c r="T77" s="126">
        <f>T57*1000/'Inflation GDP Population'!R$23*100</f>
        <v>1.526878829</v>
      </c>
      <c r="U77" s="126">
        <f>U57*1000/'Inflation GDP Population'!S$23*100</f>
        <v>1.686404082</v>
      </c>
      <c r="V77" s="126">
        <f>V57*1000/'Inflation GDP Population'!T$23*100</f>
        <v>1.987652438</v>
      </c>
      <c r="W77" s="126">
        <f>W57*1000/'Inflation GDP Population'!U$23*100</f>
        <v>2.029294886</v>
      </c>
      <c r="X77" s="126">
        <f>X57*1000/'Inflation GDP Population'!V$23*100</f>
        <v>2.052898178</v>
      </c>
      <c r="Y77" s="126">
        <f>Y57*1000/'Inflation GDP Population'!W$23*100</f>
        <v>2.063756699</v>
      </c>
      <c r="Z77" s="126">
        <f>Z57*1000/'Inflation GDP Population'!X$23*100</f>
        <v>2.007900036</v>
      </c>
      <c r="AA77" s="126">
        <f>AA57*1000/'Inflation GDP Population'!Y$23*100</f>
        <v>2.016081259</v>
      </c>
      <c r="AB77" s="126">
        <f>AB57*1000/'Inflation GDP Population'!Z$23*100</f>
        <v>2.063184478</v>
      </c>
      <c r="AC77" s="126">
        <f>AC57*1000/'Inflation GDP Population'!AA$23*100</f>
        <v>2.095543569</v>
      </c>
      <c r="AD77" s="126">
        <f>AD57*1000/'Inflation GDP Population'!AB$23*100</f>
        <v>2.109953161</v>
      </c>
      <c r="AE77" s="126">
        <f>AE57*1000/'Inflation GDP Population'!AC$23*100</f>
        <v>2.12746716</v>
      </c>
      <c r="AF77" s="126">
        <f>AF57*1000/'Inflation GDP Population'!AD$23*100</f>
        <v>2.128013001</v>
      </c>
      <c r="AG77" s="126">
        <f>AG57*1000/'Inflation GDP Population'!AE$23*100</f>
        <v>2.132049306</v>
      </c>
      <c r="AH77" s="126">
        <f>AH57*1000/'Inflation GDP Population'!AF$23*100</f>
        <v>2.12093391</v>
      </c>
      <c r="AI77" s="126">
        <f>AI57*1000/'Inflation GDP Population'!AG$23*100</f>
        <v>2.120517597</v>
      </c>
      <c r="AJ77" s="126">
        <f>AJ57*1000/'Inflation GDP Population'!AH$23*100</f>
        <v>2.102572407</v>
      </c>
      <c r="AK77" s="126">
        <f>AK57*1000/'Inflation GDP Population'!AI$23*100</f>
        <v>2.120176579</v>
      </c>
      <c r="AL77" s="126">
        <f>AL57*1000/'Inflation GDP Population'!AJ$23*100</f>
        <v>2.090059455</v>
      </c>
      <c r="AM77" s="126">
        <f>AM57*1000/'Inflation GDP Population'!AK$23*100</f>
        <v>2.080855361</v>
      </c>
      <c r="AN77" s="126">
        <f>AN57*1000/'Inflation GDP Population'!AL$23*100</f>
        <v>2.079704879</v>
      </c>
      <c r="AO77" s="126">
        <f>AO57*1000/'Inflation GDP Population'!AM$23*100</f>
        <v>2.030563728</v>
      </c>
      <c r="AP77" s="126">
        <f>AP57*1000/'Inflation GDP Population'!AN$23*100</f>
        <v>2.013545008</v>
      </c>
      <c r="AQ77" s="126">
        <f>AQ57*1000/'Inflation GDP Population'!AO$23*100</f>
        <v>1.987909712</v>
      </c>
      <c r="AR77" s="126">
        <f>AR57*1000/'Inflation GDP Population'!AP$23*100</f>
        <v>1.976521023</v>
      </c>
      <c r="AS77" s="126">
        <f>AS57*1000/'Inflation GDP Population'!AQ$23*100</f>
        <v>1.948676815</v>
      </c>
      <c r="AT77" s="126">
        <f>AT57*1000/'Inflation GDP Population'!AR$23*100</f>
        <v>1.935676653</v>
      </c>
      <c r="AU77" s="126">
        <f>AU57*1000/'Inflation GDP Population'!AS$23*100</f>
        <v>1.902991022</v>
      </c>
      <c r="AV77" s="126">
        <f>AV57*1000/'Inflation GDP Population'!AT$23*100</f>
        <v>1.875915236</v>
      </c>
      <c r="AW77" s="126">
        <f>AW57*1000/'Inflation GDP Population'!AU$23*100</f>
        <v>1.849577553</v>
      </c>
      <c r="AX77" s="126">
        <f>AX57*1000/'Inflation GDP Population'!AV$23*100</f>
        <v>1.820338036</v>
      </c>
      <c r="AY77" s="126">
        <f>AY57*1000/'Inflation GDP Population'!AW$23*100</f>
        <v>1.791016691</v>
      </c>
      <c r="AZ77" s="126">
        <f>AZ57*1000/'Inflation GDP Population'!AX$23*100</f>
        <v>1.76263313</v>
      </c>
      <c r="BA77" s="126">
        <f>BA57*1000/'Inflation GDP Population'!AY$23*100</f>
        <v>1.73116933</v>
      </c>
      <c r="BB77" s="126">
        <f>BB57*1000/'Inflation GDP Population'!AZ$23*100</f>
        <v>1.699165442</v>
      </c>
    </row>
    <row r="78" ht="15.75" customHeight="1">
      <c r="A78" s="119" t="s">
        <v>323</v>
      </c>
      <c r="B78" s="131" t="s">
        <v>296</v>
      </c>
      <c r="C78" s="134" t="s">
        <v>276</v>
      </c>
      <c r="D78" s="126">
        <f>D58*1000/'Inflation GDP Population'!B$23*100</f>
        <v>0.02648869179</v>
      </c>
      <c r="E78" s="126">
        <f>E58*1000/'Inflation GDP Population'!C$23*100</f>
        <v>0.02469777323</v>
      </c>
      <c r="F78" s="126">
        <f>F58*1000/'Inflation GDP Population'!D$23*100</f>
        <v>0.02176147414</v>
      </c>
      <c r="G78" s="126">
        <f>G58*1000/'Inflation GDP Population'!E$23*100</f>
        <v>0.02113765355</v>
      </c>
      <c r="H78" s="126">
        <f>H58*1000/'Inflation GDP Population'!F$23*100</f>
        <v>0.02097844028</v>
      </c>
      <c r="I78" s="126">
        <f>I58*1000/'Inflation GDP Population'!G$23*100</f>
        <v>0.03029850074</v>
      </c>
      <c r="J78" s="126">
        <f>J58*1000/'Inflation GDP Population'!H$23*100</f>
        <v>0.02443577298</v>
      </c>
      <c r="K78" s="126">
        <f>K58*1000/'Inflation GDP Population'!I$23*100</f>
        <v>0.02692981111</v>
      </c>
      <c r="L78" s="126">
        <f>L58*1000/'Inflation GDP Population'!J$23*100</f>
        <v>0.03344171797</v>
      </c>
      <c r="M78" s="126">
        <f>M58*1000/'Inflation GDP Population'!K$23*100</f>
        <v>0.01883323943</v>
      </c>
      <c r="N78" s="126">
        <f>N58*1000/'Inflation GDP Population'!L$23*100</f>
        <v>0.02271845423</v>
      </c>
      <c r="O78" s="126">
        <f>O58*1000/'Inflation GDP Population'!M$23*100</f>
        <v>0.02263636714</v>
      </c>
      <c r="P78" s="126">
        <f>P58*1000/'Inflation GDP Population'!N$23*100</f>
        <v>0.01689305134</v>
      </c>
      <c r="Q78" s="126">
        <f>Q58*1000/'Inflation GDP Population'!O$23*100</f>
        <v>0.01968892914</v>
      </c>
      <c r="R78" s="126">
        <f>R58*1000/'Inflation GDP Population'!P$23*100</f>
        <v>0.0189770735</v>
      </c>
      <c r="S78" s="126">
        <f>S58*1000/'Inflation GDP Population'!Q$23*100</f>
        <v>0.01036658051</v>
      </c>
      <c r="T78" s="126">
        <f>T58*1000/'Inflation GDP Population'!R$23*100</f>
        <v>0.00943835352</v>
      </c>
      <c r="U78" s="126">
        <f>U58*1000/'Inflation GDP Population'!S$23*100</f>
        <v>0.008524278646</v>
      </c>
      <c r="V78" s="126">
        <f>V58*1000/'Inflation GDP Population'!T$23*100</f>
        <v>0.01009864634</v>
      </c>
      <c r="W78" s="126">
        <f>W58*1000/'Inflation GDP Population'!U$23*100</f>
        <v>0.01036332309</v>
      </c>
      <c r="X78" s="126">
        <f>X58*1000/'Inflation GDP Population'!V$23*100</f>
        <v>0.0105379692</v>
      </c>
      <c r="Y78" s="126">
        <f>Y58*1000/'Inflation GDP Population'!W$23*100</f>
        <v>0.01064849352</v>
      </c>
      <c r="Z78" s="126">
        <f>Z58*1000/'Inflation GDP Population'!X$23*100</f>
        <v>0.01041397395</v>
      </c>
      <c r="AA78" s="126">
        <f>AA58*1000/'Inflation GDP Population'!Y$23*100</f>
        <v>0.01051070304</v>
      </c>
      <c r="AB78" s="126">
        <f>AB58*1000/'Inflation GDP Population'!Z$23*100</f>
        <v>0.01081224262</v>
      </c>
      <c r="AC78" s="126">
        <f>AC58*1000/'Inflation GDP Population'!AA$23*100</f>
        <v>0.01103908561</v>
      </c>
      <c r="AD78" s="126">
        <f>AD58*1000/'Inflation GDP Population'!AB$23*100</f>
        <v>0.01117307338</v>
      </c>
      <c r="AE78" s="126">
        <f>AE58*1000/'Inflation GDP Population'!AC$23*100</f>
        <v>0.0113248099</v>
      </c>
      <c r="AF78" s="126">
        <f>AF58*1000/'Inflation GDP Population'!AD$23*100</f>
        <v>0.01138715909</v>
      </c>
      <c r="AG78" s="126">
        <f>AG58*1000/'Inflation GDP Population'!AE$23*100</f>
        <v>0.01146875547</v>
      </c>
      <c r="AH78" s="126">
        <f>AH58*1000/'Inflation GDP Population'!AF$23*100</f>
        <v>0.01146909242</v>
      </c>
      <c r="AI78" s="126">
        <f>AI58*1000/'Inflation GDP Population'!AG$23*100</f>
        <v>0.01152740741</v>
      </c>
      <c r="AJ78" s="126">
        <f>AJ58*1000/'Inflation GDP Population'!AH$23*100</f>
        <v>0.01149035888</v>
      </c>
      <c r="AK78" s="126">
        <f>AK58*1000/'Inflation GDP Population'!AI$23*100</f>
        <v>0.01164803348</v>
      </c>
      <c r="AL78" s="126">
        <f>AL58*1000/'Inflation GDP Population'!AJ$23*100</f>
        <v>0.01154362704</v>
      </c>
      <c r="AM78" s="126">
        <f>AM58*1000/'Inflation GDP Population'!AK$23*100</f>
        <v>0.01155403773</v>
      </c>
      <c r="AN78" s="126">
        <f>AN58*1000/'Inflation GDP Population'!AL$23*100</f>
        <v>0.01160932751</v>
      </c>
      <c r="AO78" s="126">
        <f>AO58*1000/'Inflation GDP Population'!AM$23*100</f>
        <v>0.01139569232</v>
      </c>
      <c r="AP78" s="126">
        <f>AP58*1000/'Inflation GDP Population'!AN$23*100</f>
        <v>0.01136081522</v>
      </c>
      <c r="AQ78" s="126">
        <f>AQ58*1000/'Inflation GDP Population'!AO$23*100</f>
        <v>0.01127649809</v>
      </c>
      <c r="AR78" s="126">
        <f>AR58*1000/'Inflation GDP Population'!AP$23*100</f>
        <v>0.01127233541</v>
      </c>
      <c r="AS78" s="126">
        <f>AS58*1000/'Inflation GDP Population'!AQ$23*100</f>
        <v>0.01117358751</v>
      </c>
      <c r="AT78" s="126">
        <f>AT58*1000/'Inflation GDP Population'!AR$23*100</f>
        <v>0.01115916029</v>
      </c>
      <c r="AU78" s="126">
        <f>AU58*1000/'Inflation GDP Population'!AS$23*100</f>
        <v>0.01103028973</v>
      </c>
      <c r="AV78" s="126">
        <f>AV58*1000/'Inflation GDP Population'!AT$23*100</f>
        <v>0.01093252583</v>
      </c>
      <c r="AW78" s="126">
        <f>AW58*1000/'Inflation GDP Population'!AU$23*100</f>
        <v>0.01083783831</v>
      </c>
      <c r="AX78" s="126">
        <f>AX58*1000/'Inflation GDP Population'!AV$23*100</f>
        <v>0.01072483798</v>
      </c>
      <c r="AY78" s="126">
        <f>AY58*1000/'Inflation GDP Population'!AW$23*100</f>
        <v>0.01060993482</v>
      </c>
      <c r="AZ78" s="126">
        <f>AZ58*1000/'Inflation GDP Population'!AX$23*100</f>
        <v>0.01049917722</v>
      </c>
      <c r="BA78" s="126">
        <f>BA58*1000/'Inflation GDP Population'!AY$23*100</f>
        <v>0.01036857488</v>
      </c>
      <c r="BB78" s="126">
        <f>BB58*1000/'Inflation GDP Population'!AZ$23*100</f>
        <v>0.01023310313</v>
      </c>
    </row>
    <row r="79" ht="15.75" customHeight="1">
      <c r="A79" s="119" t="s">
        <v>324</v>
      </c>
      <c r="B79" s="131" t="s">
        <v>312</v>
      </c>
      <c r="C79" s="134" t="s">
        <v>276</v>
      </c>
      <c r="D79" s="126">
        <f t="shared" ref="D79:BB79" si="7">sum(D75:D78)</f>
        <v>4.058848462</v>
      </c>
      <c r="E79" s="126">
        <f t="shared" si="7"/>
        <v>3.325355066</v>
      </c>
      <c r="F79" s="126">
        <f t="shared" si="7"/>
        <v>3.378260534</v>
      </c>
      <c r="G79" s="126">
        <f t="shared" si="7"/>
        <v>3.850990389</v>
      </c>
      <c r="H79" s="126">
        <f t="shared" si="7"/>
        <v>4.845487538</v>
      </c>
      <c r="I79" s="126">
        <f t="shared" si="7"/>
        <v>5.896569718</v>
      </c>
      <c r="J79" s="126">
        <f t="shared" si="7"/>
        <v>6.403159434</v>
      </c>
      <c r="K79" s="126">
        <f t="shared" si="7"/>
        <v>6.302426381</v>
      </c>
      <c r="L79" s="126">
        <f t="shared" si="7"/>
        <v>7.349423815</v>
      </c>
      <c r="M79" s="126">
        <f t="shared" si="7"/>
        <v>4.675312398</v>
      </c>
      <c r="N79" s="126">
        <f t="shared" si="7"/>
        <v>6.142568588</v>
      </c>
      <c r="O79" s="126">
        <f t="shared" si="7"/>
        <v>6.823354537</v>
      </c>
      <c r="P79" s="126">
        <f t="shared" si="7"/>
        <v>6.548713102</v>
      </c>
      <c r="Q79" s="126">
        <f t="shared" si="7"/>
        <v>6.787268961</v>
      </c>
      <c r="R79" s="126">
        <f t="shared" si="7"/>
        <v>6.17745299</v>
      </c>
      <c r="S79" s="126">
        <f t="shared" si="7"/>
        <v>3.414625215</v>
      </c>
      <c r="T79" s="126">
        <f t="shared" si="7"/>
        <v>3.103871761</v>
      </c>
      <c r="U79" s="126">
        <f t="shared" si="7"/>
        <v>3.478961288</v>
      </c>
      <c r="V79" s="126">
        <f t="shared" si="7"/>
        <v>4.136003475</v>
      </c>
      <c r="W79" s="126">
        <f t="shared" si="7"/>
        <v>4.25924321</v>
      </c>
      <c r="X79" s="126">
        <f t="shared" si="7"/>
        <v>4.34606284</v>
      </c>
      <c r="Y79" s="126">
        <f t="shared" si="7"/>
        <v>4.406796909</v>
      </c>
      <c r="Z79" s="126">
        <f t="shared" si="7"/>
        <v>4.324514519</v>
      </c>
      <c r="AA79" s="126">
        <f t="shared" si="7"/>
        <v>4.379544755</v>
      </c>
      <c r="AB79" s="126">
        <f t="shared" si="7"/>
        <v>4.520429928</v>
      </c>
      <c r="AC79" s="126">
        <f t="shared" si="7"/>
        <v>4.630782075</v>
      </c>
      <c r="AD79" s="126">
        <f t="shared" si="7"/>
        <v>4.702640749</v>
      </c>
      <c r="AE79" s="126">
        <f t="shared" si="7"/>
        <v>4.782320817</v>
      </c>
      <c r="AF79" s="126">
        <f t="shared" si="7"/>
        <v>4.824503547</v>
      </c>
      <c r="AG79" s="126">
        <f t="shared" si="7"/>
        <v>4.874991997</v>
      </c>
      <c r="AH79" s="126">
        <f t="shared" si="7"/>
        <v>4.891004351</v>
      </c>
      <c r="AI79" s="126">
        <f t="shared" si="7"/>
        <v>4.931773525</v>
      </c>
      <c r="AJ79" s="126">
        <f t="shared" si="7"/>
        <v>4.931723901</v>
      </c>
      <c r="AK79" s="126">
        <f t="shared" si="7"/>
        <v>5.015367196</v>
      </c>
      <c r="AL79" s="126">
        <f t="shared" si="7"/>
        <v>4.986189118</v>
      </c>
      <c r="AM79" s="126">
        <f t="shared" si="7"/>
        <v>5.006428708</v>
      </c>
      <c r="AN79" s="126">
        <f t="shared" si="7"/>
        <v>5.046155833</v>
      </c>
      <c r="AO79" s="126">
        <f t="shared" si="7"/>
        <v>4.968728655</v>
      </c>
      <c r="AP79" s="126">
        <f t="shared" si="7"/>
        <v>4.96885983</v>
      </c>
      <c r="AQ79" s="126">
        <f t="shared" si="7"/>
        <v>4.94716027</v>
      </c>
      <c r="AR79" s="126">
        <f t="shared" si="7"/>
        <v>4.960460432</v>
      </c>
      <c r="AS79" s="126">
        <f t="shared" si="7"/>
        <v>4.931954215</v>
      </c>
      <c r="AT79" s="126">
        <f t="shared" si="7"/>
        <v>4.940470021</v>
      </c>
      <c r="AU79" s="126">
        <f t="shared" si="7"/>
        <v>4.898082971</v>
      </c>
      <c r="AV79" s="126">
        <f t="shared" si="7"/>
        <v>4.869163811</v>
      </c>
      <c r="AW79" s="126">
        <f t="shared" si="7"/>
        <v>4.84131637</v>
      </c>
      <c r="AX79" s="126">
        <f t="shared" si="7"/>
        <v>4.804971328</v>
      </c>
      <c r="AY79" s="126">
        <f t="shared" si="7"/>
        <v>4.767431431</v>
      </c>
      <c r="AZ79" s="126">
        <f t="shared" si="7"/>
        <v>4.731416419</v>
      </c>
      <c r="BA79" s="126">
        <f t="shared" si="7"/>
        <v>4.686101599</v>
      </c>
      <c r="BB79" s="126">
        <f t="shared" si="7"/>
        <v>4.638198586</v>
      </c>
    </row>
    <row r="80" ht="15.75" customHeight="1">
      <c r="A80" s="119" t="s">
        <v>325</v>
      </c>
      <c r="B80" s="131" t="s">
        <v>298</v>
      </c>
      <c r="C80" s="134" t="s">
        <v>276</v>
      </c>
      <c r="D80" s="126">
        <f>D59*1000/'Inflation GDP Population'!B$23*100</f>
        <v>1.409859493</v>
      </c>
      <c r="E80" s="126">
        <f>E59*1000/'Inflation GDP Population'!C$23*100</f>
        <v>1.181311555</v>
      </c>
      <c r="F80" s="126">
        <f>F59*1000/'Inflation GDP Population'!D$23*100</f>
        <v>0.9729944259</v>
      </c>
      <c r="G80" s="126">
        <f>G59*1000/'Inflation GDP Population'!E$23*100</f>
        <v>1.407980344</v>
      </c>
      <c r="H80" s="126">
        <f>H59*1000/'Inflation GDP Population'!F$23*100</f>
        <v>1.366594012</v>
      </c>
      <c r="I80" s="126">
        <f>I59*1000/'Inflation GDP Population'!G$23*100</f>
        <v>1.434245168</v>
      </c>
      <c r="J80" s="126">
        <f>J59*1000/'Inflation GDP Population'!H$23*100</f>
        <v>0.9846445677</v>
      </c>
      <c r="K80" s="126">
        <f>K59*1000/'Inflation GDP Population'!I$23*100</f>
        <v>0.9525885756</v>
      </c>
      <c r="L80" s="126">
        <f>L59*1000/'Inflation GDP Population'!J$23*100</f>
        <v>1.183092998</v>
      </c>
      <c r="M80" s="126">
        <f>M59*1000/'Inflation GDP Population'!K$23*100</f>
        <v>0.5202435626</v>
      </c>
      <c r="N80" s="126">
        <f>N59*1000/'Inflation GDP Population'!L$23*100</f>
        <v>0.6216724021</v>
      </c>
      <c r="O80" s="126">
        <f>O59*1000/'Inflation GDP Population'!M$23*100</f>
        <v>0.5383805861</v>
      </c>
      <c r="P80" s="126">
        <f>P59*1000/'Inflation GDP Population'!N$23*100</f>
        <v>0.3669177607</v>
      </c>
      <c r="Q80" s="126">
        <f>Q59*1000/'Inflation GDP Population'!O$23*100</f>
        <v>0.4789748557</v>
      </c>
      <c r="R80" s="126">
        <f>R59*1000/'Inflation GDP Population'!P$23*100</f>
        <v>0.5535168531</v>
      </c>
      <c r="S80" s="126">
        <f>S59*1000/'Inflation GDP Population'!Q$23*100</f>
        <v>0.3374329647</v>
      </c>
      <c r="T80" s="126">
        <f>T59*1000/'Inflation GDP Population'!R$23*100</f>
        <v>0.3304746068</v>
      </c>
      <c r="U80" s="126">
        <f>U59*1000/'Inflation GDP Population'!S$23*100</f>
        <v>0.3730899694</v>
      </c>
      <c r="V80" s="126">
        <f>V59*1000/'Inflation GDP Population'!T$23*100</f>
        <v>0.3696321999</v>
      </c>
      <c r="W80" s="126">
        <f>W59*1000/'Inflation GDP Population'!U$23*100</f>
        <v>0.3489077432</v>
      </c>
      <c r="X80" s="126">
        <f>X59*1000/'Inflation GDP Population'!V$23*100</f>
        <v>0.3553281184</v>
      </c>
      <c r="Y80" s="126">
        <f>Y59*1000/'Inflation GDP Population'!W$23*100</f>
        <v>0.3450511221</v>
      </c>
      <c r="Z80" s="126">
        <f>Z59*1000/'Inflation GDP Population'!X$23*100</f>
        <v>0.3443271104</v>
      </c>
      <c r="AA80" s="126">
        <f>AA59*1000/'Inflation GDP Population'!Y$23*100</f>
        <v>0.3575726956</v>
      </c>
      <c r="AB80" s="126">
        <f>AB59*1000/'Inflation GDP Population'!Z$23*100</f>
        <v>0.3756736573</v>
      </c>
      <c r="AC80" s="126">
        <f>AC59*1000/'Inflation GDP Population'!AA$23*100</f>
        <v>0.3992972064</v>
      </c>
      <c r="AD80" s="126">
        <f>AD59*1000/'Inflation GDP Population'!AB$23*100</f>
        <v>0.4049307279</v>
      </c>
      <c r="AE80" s="126">
        <f>AE59*1000/'Inflation GDP Population'!AC$23*100</f>
        <v>0.4050701726</v>
      </c>
      <c r="AF80" s="126">
        <f>AF59*1000/'Inflation GDP Population'!AD$23*100</f>
        <v>0.4111758037</v>
      </c>
      <c r="AG80" s="126">
        <f>AG59*1000/'Inflation GDP Population'!AE$23*100</f>
        <v>0.4102233698</v>
      </c>
      <c r="AH80" s="126">
        <f>AH59*1000/'Inflation GDP Population'!AF$23*100</f>
        <v>0.4111678531</v>
      </c>
      <c r="AI80" s="126">
        <f>AI59*1000/'Inflation GDP Population'!AG$23*100</f>
        <v>0.4063751302</v>
      </c>
      <c r="AJ80" s="126">
        <f>AJ59*1000/'Inflation GDP Population'!AH$23*100</f>
        <v>0.4175927618</v>
      </c>
      <c r="AK80" s="126">
        <f>AK59*1000/'Inflation GDP Population'!AI$23*100</f>
        <v>0.4206695524</v>
      </c>
      <c r="AL80" s="126">
        <f>AL59*1000/'Inflation GDP Population'!AJ$23*100</f>
        <v>0.4219423341</v>
      </c>
      <c r="AM80" s="126">
        <f>AM59*1000/'Inflation GDP Population'!AK$23*100</f>
        <v>0.4230885878</v>
      </c>
      <c r="AN80" s="126">
        <f>AN59*1000/'Inflation GDP Population'!AL$23*100</f>
        <v>0.4279373035</v>
      </c>
      <c r="AO80" s="126">
        <f>AO59*1000/'Inflation GDP Population'!AM$23*100</f>
        <v>0.426795142</v>
      </c>
      <c r="AP80" s="126">
        <f>AP59*1000/'Inflation GDP Population'!AN$23*100</f>
        <v>0.4245810101</v>
      </c>
      <c r="AQ80" s="126">
        <f>AQ59*1000/'Inflation GDP Population'!AO$23*100</f>
        <v>0.4235588709</v>
      </c>
      <c r="AR80" s="126">
        <f>AR59*1000/'Inflation GDP Population'!AP$23*100</f>
        <v>0.4263609892</v>
      </c>
      <c r="AS80" s="126">
        <f>AS59*1000/'Inflation GDP Population'!AQ$23*100</f>
        <v>0.4219420214</v>
      </c>
      <c r="AT80" s="126">
        <f>AT59*1000/'Inflation GDP Population'!AR$23*100</f>
        <v>0.4229761334</v>
      </c>
      <c r="AU80" s="126">
        <f>AU59*1000/'Inflation GDP Population'!AS$23*100</f>
        <v>0.4259264672</v>
      </c>
      <c r="AV80" s="126">
        <f>AV59*1000/'Inflation GDP Population'!AT$23*100</f>
        <v>0.4306968393</v>
      </c>
      <c r="AW80" s="126">
        <f>AW59*1000/'Inflation GDP Population'!AU$23*100</f>
        <v>0.4347611383</v>
      </c>
      <c r="AX80" s="126">
        <f>AX59*1000/'Inflation GDP Population'!AV$23*100</f>
        <v>0.4366405982</v>
      </c>
      <c r="AY80" s="126">
        <f>AY59*1000/'Inflation GDP Population'!AW$23*100</f>
        <v>0.4402089092</v>
      </c>
      <c r="AZ80" s="126">
        <f>AZ59*1000/'Inflation GDP Population'!AX$23*100</f>
        <v>0.4493957162</v>
      </c>
      <c r="BA80" s="126">
        <f>BA59*1000/'Inflation GDP Population'!AY$23*100</f>
        <v>0.4555690916</v>
      </c>
      <c r="BB80" s="126">
        <f>BB59*1000/'Inflation GDP Population'!AZ$23*100</f>
        <v>0.4603171624</v>
      </c>
    </row>
    <row r="81" ht="15.75" customHeight="1">
      <c r="A81" s="119" t="s">
        <v>326</v>
      </c>
      <c r="B81" s="131" t="s">
        <v>300</v>
      </c>
      <c r="C81" s="134" t="s">
        <v>276</v>
      </c>
      <c r="D81" s="126">
        <f>D60*1000/'Inflation GDP Population'!B$23*100</f>
        <v>0.1120092814</v>
      </c>
      <c r="E81" s="126">
        <f>E60*1000/'Inflation GDP Population'!C$23*100</f>
        <v>0.08766657294</v>
      </c>
      <c r="F81" s="126">
        <f>F60*1000/'Inflation GDP Population'!D$23*100</f>
        <v>0.09801787164</v>
      </c>
      <c r="G81" s="126">
        <f>G60*1000/'Inflation GDP Population'!E$23*100</f>
        <v>0.144221763</v>
      </c>
      <c r="H81" s="126">
        <f>H60*1000/'Inflation GDP Population'!F$23*100</f>
        <v>0.1259601955</v>
      </c>
      <c r="I81" s="126">
        <f>I60*1000/'Inflation GDP Population'!G$23*100</f>
        <v>0.1409268352</v>
      </c>
      <c r="J81" s="126">
        <f>J60*1000/'Inflation GDP Population'!H$23*100</f>
        <v>0.09122644574</v>
      </c>
      <c r="K81" s="126">
        <f>K60*1000/'Inflation GDP Population'!I$23*100</f>
        <v>0.09529525068</v>
      </c>
      <c r="L81" s="126">
        <f>L60*1000/'Inflation GDP Population'!J$23*100</f>
        <v>0.1196200285</v>
      </c>
      <c r="M81" s="126">
        <f>M60*1000/'Inflation GDP Population'!K$23*100</f>
        <v>0.05664843291</v>
      </c>
      <c r="N81" s="126">
        <f>N60*1000/'Inflation GDP Population'!L$23*100</f>
        <v>0.06733616746</v>
      </c>
      <c r="O81" s="126">
        <f>O60*1000/'Inflation GDP Population'!M$23*100</f>
        <v>0.05575625464</v>
      </c>
      <c r="P81" s="126">
        <f>P60*1000/'Inflation GDP Population'!N$23*100</f>
        <v>0.0315622166</v>
      </c>
      <c r="Q81" s="126">
        <f>Q60*1000/'Inflation GDP Population'!O$23*100</f>
        <v>0.04305620689</v>
      </c>
      <c r="R81" s="126">
        <f>R60*1000/'Inflation GDP Population'!P$23*100</f>
        <v>0.05147135671</v>
      </c>
      <c r="S81" s="126">
        <f>S60*1000/'Inflation GDP Population'!Q$23*100</f>
        <v>0.02933274516</v>
      </c>
      <c r="T81" s="126">
        <f>T60*1000/'Inflation GDP Population'!R$23*100</f>
        <v>0.02626879725</v>
      </c>
      <c r="U81" s="126">
        <f>U60*1000/'Inflation GDP Population'!S$23*100</f>
        <v>0.02936675835</v>
      </c>
      <c r="V81" s="126">
        <f>V60*1000/'Inflation GDP Population'!T$23*100</f>
        <v>0.02902128553</v>
      </c>
      <c r="W81" s="126">
        <f>W60*1000/'Inflation GDP Population'!U$23*100</f>
        <v>0.0273264578</v>
      </c>
      <c r="X81" s="126">
        <f>X60*1000/'Inflation GDP Population'!V$23*100</f>
        <v>0.02776189028</v>
      </c>
      <c r="Y81" s="126">
        <f>Y60*1000/'Inflation GDP Population'!W$23*100</f>
        <v>0.02689489575</v>
      </c>
      <c r="Z81" s="126">
        <f>Z60*1000/'Inflation GDP Population'!X$23*100</f>
        <v>0.02677591129</v>
      </c>
      <c r="AA81" s="126">
        <f>AA60*1000/'Inflation GDP Population'!Y$23*100</f>
        <v>0.02774234139</v>
      </c>
      <c r="AB81" s="126">
        <f>AB60*1000/'Inflation GDP Population'!Z$23*100</f>
        <v>0.02908129813</v>
      </c>
      <c r="AC81" s="126">
        <f>AC60*1000/'Inflation GDP Population'!AA$23*100</f>
        <v>0.03084193692</v>
      </c>
      <c r="AD81" s="126">
        <f>AD60*1000/'Inflation GDP Population'!AB$23*100</f>
        <v>0.03120944029</v>
      </c>
      <c r="AE81" s="126">
        <f>AE60*1000/'Inflation GDP Population'!AC$23*100</f>
        <v>0.03115390208</v>
      </c>
      <c r="AF81" s="126">
        <f>AF60*1000/'Inflation GDP Population'!AD$23*100</f>
        <v>0.03155754997</v>
      </c>
      <c r="AG81" s="126">
        <f>AG60*1000/'Inflation GDP Population'!AE$23*100</f>
        <v>0.03141997444</v>
      </c>
      <c r="AH81" s="126">
        <f>AH60*1000/'Inflation GDP Population'!AF$23*100</f>
        <v>0.03142896001</v>
      </c>
      <c r="AI81" s="126">
        <f>AI60*1000/'Inflation GDP Population'!AG$23*100</f>
        <v>0.03100121545</v>
      </c>
      <c r="AJ81" s="126">
        <f>AJ60*1000/'Inflation GDP Population'!AH$23*100</f>
        <v>0.03179510154</v>
      </c>
      <c r="AK81" s="126">
        <f>AK60*1000/'Inflation GDP Population'!AI$23*100</f>
        <v>0.03196822429</v>
      </c>
      <c r="AL81" s="126">
        <f>AL60*1000/'Inflation GDP Population'!AJ$23*100</f>
        <v>0.03200478163</v>
      </c>
      <c r="AM81" s="126">
        <f>AM60*1000/'Inflation GDP Population'!AK$23*100</f>
        <v>0.03203252725</v>
      </c>
      <c r="AN81" s="126">
        <f>AN60*1000/'Inflation GDP Population'!AL$23*100</f>
        <v>0.03234086334</v>
      </c>
      <c r="AO81" s="126">
        <f>AO60*1000/'Inflation GDP Population'!AM$23*100</f>
        <v>0.03219701492</v>
      </c>
      <c r="AP81" s="126">
        <f>AP60*1000/'Inflation GDP Population'!AN$23*100</f>
        <v>0.03197379364</v>
      </c>
      <c r="AQ81" s="126">
        <f>AQ60*1000/'Inflation GDP Population'!AO$23*100</f>
        <v>0.03184177812</v>
      </c>
      <c r="AR81" s="126">
        <f>AR60*1000/'Inflation GDP Population'!AP$23*100</f>
        <v>0.0319980183</v>
      </c>
      <c r="AS81" s="126">
        <f>AS60*1000/'Inflation GDP Population'!AQ$23*100</f>
        <v>0.03161348401</v>
      </c>
      <c r="AT81" s="126">
        <f>AT60*1000/'Inflation GDP Population'!AR$23*100</f>
        <v>0.03163887176</v>
      </c>
      <c r="AU81" s="126">
        <f>AU60*1000/'Inflation GDP Population'!AS$23*100</f>
        <v>0.03180801775</v>
      </c>
      <c r="AV81" s="126">
        <f>AV60*1000/'Inflation GDP Population'!AT$23*100</f>
        <v>0.03211304989</v>
      </c>
      <c r="AW81" s="126">
        <f>AW60*1000/'Inflation GDP Population'!AU$23*100</f>
        <v>0.03236527194</v>
      </c>
      <c r="AX81" s="126">
        <f>AX60*1000/'Inflation GDP Population'!AV$23*100</f>
        <v>0.03245501851</v>
      </c>
      <c r="AY81" s="126">
        <f>AY60*1000/'Inflation GDP Population'!AW$23*100</f>
        <v>0.0326705216</v>
      </c>
      <c r="AZ81" s="126">
        <f>AZ60*1000/'Inflation GDP Population'!AX$23*100</f>
        <v>0.03330241385</v>
      </c>
      <c r="BA81" s="126">
        <f>BA60*1000/'Inflation GDP Population'!AY$23*100</f>
        <v>0.03371012827</v>
      </c>
      <c r="BB81" s="126">
        <f>BB60*1000/'Inflation GDP Population'!AZ$23*100</f>
        <v>0.03401200949</v>
      </c>
    </row>
    <row r="82" ht="15.75" customHeight="1">
      <c r="A82" s="119" t="s">
        <v>327</v>
      </c>
      <c r="B82" s="131" t="s">
        <v>302</v>
      </c>
      <c r="C82" s="134" t="s">
        <v>276</v>
      </c>
      <c r="D82" s="126">
        <f>D61*1000/'Inflation GDP Population'!B$23*100</f>
        <v>0.03709190597</v>
      </c>
      <c r="E82" s="126">
        <f>E61*1000/'Inflation GDP Population'!C$23*100</f>
        <v>0.03637973411</v>
      </c>
      <c r="F82" s="126">
        <f>F61*1000/'Inflation GDP Population'!D$23*100</f>
        <v>0.03932639068</v>
      </c>
      <c r="G82" s="126">
        <f>G61*1000/'Inflation GDP Population'!E$23*100</f>
        <v>0.03854211685</v>
      </c>
      <c r="H82" s="126">
        <f>H61*1000/'Inflation GDP Population'!F$23*100</f>
        <v>0.03791980823</v>
      </c>
      <c r="I82" s="126">
        <f>I61*1000/'Inflation GDP Population'!G$23*100</f>
        <v>0.07318391525</v>
      </c>
      <c r="J82" s="126">
        <f>J61*1000/'Inflation GDP Population'!H$23*100</f>
        <v>0.05393612121</v>
      </c>
      <c r="K82" s="126">
        <f>K61*1000/'Inflation GDP Population'!I$23*100</f>
        <v>0.05409329477</v>
      </c>
      <c r="L82" s="126">
        <f>L61*1000/'Inflation GDP Population'!J$23*100</f>
        <v>0.07977178475</v>
      </c>
      <c r="M82" s="126">
        <f>M61*1000/'Inflation GDP Population'!K$23*100</f>
        <v>0.04042568932</v>
      </c>
      <c r="N82" s="126">
        <f>N61*1000/'Inflation GDP Population'!L$23*100</f>
        <v>0.02930016342</v>
      </c>
      <c r="O82" s="126">
        <f>O61*1000/'Inflation GDP Population'!M$23*100</f>
        <v>0.02652245669</v>
      </c>
      <c r="P82" s="126">
        <f>P61*1000/'Inflation GDP Population'!N$23*100</f>
        <v>0.02752337019</v>
      </c>
      <c r="Q82" s="126">
        <f>Q61*1000/'Inflation GDP Population'!O$23*100</f>
        <v>0.07365249051</v>
      </c>
      <c r="R82" s="126">
        <f>R61*1000/'Inflation GDP Population'!P$23*100</f>
        <v>0.02935547326</v>
      </c>
      <c r="S82" s="126">
        <f>S61*1000/'Inflation GDP Population'!Q$23*100</f>
        <v>0.01488697585</v>
      </c>
      <c r="T82" s="126">
        <f>T61*1000/'Inflation GDP Population'!R$23*100</f>
        <v>0.01429338463</v>
      </c>
      <c r="U82" s="126">
        <f>U61*1000/'Inflation GDP Population'!S$23*100</f>
        <v>0.01578349334</v>
      </c>
      <c r="V82" s="126">
        <f>V61*1000/'Inflation GDP Population'!T$23*100</f>
        <v>0.01561213124</v>
      </c>
      <c r="W82" s="126">
        <f>W61*1000/'Inflation GDP Population'!U$23*100</f>
        <v>0.01471363999</v>
      </c>
      <c r="X82" s="126">
        <f>X61*1000/'Inflation GDP Population'!V$23*100</f>
        <v>0.01496132524</v>
      </c>
      <c r="Y82" s="126">
        <f>Y61*1000/'Inflation GDP Population'!W$23*100</f>
        <v>0.01450669006</v>
      </c>
      <c r="Z82" s="126">
        <f>Z61*1000/'Inflation GDP Population'!X$23*100</f>
        <v>0.01445484822</v>
      </c>
      <c r="AA82" s="126">
        <f>AA61*1000/'Inflation GDP Population'!Y$23*100</f>
        <v>0.01498914082</v>
      </c>
      <c r="AB82" s="126">
        <f>AB61*1000/'Inflation GDP Population'!Z$23*100</f>
        <v>0.01572553688</v>
      </c>
      <c r="AC82" s="126">
        <f>AC61*1000/'Inflation GDP Population'!AA$23*100</f>
        <v>0.01669111217</v>
      </c>
      <c r="AD82" s="126">
        <f>AD61*1000/'Inflation GDP Population'!AB$23*100</f>
        <v>0.01690345878</v>
      </c>
      <c r="AE82" s="126">
        <f>AE61*1000/'Inflation GDP Population'!AC$23*100</f>
        <v>0.01688659927</v>
      </c>
      <c r="AF82" s="126">
        <f>AF61*1000/'Inflation GDP Population'!AD$23*100</f>
        <v>0.01711857065</v>
      </c>
      <c r="AG82" s="126">
        <f>AG61*1000/'Inflation GDP Population'!AE$23*100</f>
        <v>0.01705685624</v>
      </c>
      <c r="AH82" s="126">
        <f>AH61*1000/'Inflation GDP Population'!AF$23*100</f>
        <v>0.01707444972</v>
      </c>
      <c r="AI82" s="126">
        <f>AI61*1000/'Inflation GDP Population'!AG$23*100</f>
        <v>0.01685441588</v>
      </c>
      <c r="AJ82" s="126">
        <f>AJ61*1000/'Inflation GDP Population'!AH$23*100</f>
        <v>0.01729849587</v>
      </c>
      <c r="AK82" s="126">
        <f>AK61*1000/'Inflation GDP Population'!AI$23*100</f>
        <v>0.01740502962</v>
      </c>
      <c r="AL82" s="126">
        <f>AL61*1000/'Inflation GDP Population'!AJ$23*100</f>
        <v>0.01743710387</v>
      </c>
      <c r="AM82" s="126">
        <f>AM61*1000/'Inflation GDP Population'!AK$23*100</f>
        <v>0.01746421803</v>
      </c>
      <c r="AN82" s="126">
        <f>AN61*1000/'Inflation GDP Population'!AL$23*100</f>
        <v>0.01764425547</v>
      </c>
      <c r="AO82" s="126">
        <f>AO61*1000/'Inflation GDP Population'!AM$23*100</f>
        <v>0.01757747815</v>
      </c>
      <c r="AP82" s="126">
        <f>AP61*1000/'Inflation GDP Population'!AN$23*100</f>
        <v>0.01746706366</v>
      </c>
      <c r="AQ82" s="126">
        <f>AQ61*1000/'Inflation GDP Population'!AO$23*100</f>
        <v>0.01740618014</v>
      </c>
      <c r="AR82" s="126">
        <f>AR61*1000/'Inflation GDP Population'!AP$23*100</f>
        <v>0.01750271494</v>
      </c>
      <c r="AS82" s="126">
        <f>AS61*1000/'Inflation GDP Population'!AQ$23*100</f>
        <v>0.01730321156</v>
      </c>
      <c r="AT82" s="126">
        <f>AT61*1000/'Inflation GDP Population'!AR$23*100</f>
        <v>0.01732779506</v>
      </c>
      <c r="AU82" s="126">
        <f>AU61*1000/'Inflation GDP Population'!AS$23*100</f>
        <v>0.01743102418</v>
      </c>
      <c r="AV82" s="126">
        <f>AV61*1000/'Inflation GDP Population'!AT$23*100</f>
        <v>0.0176087268</v>
      </c>
      <c r="AW82" s="126">
        <f>AW61*1000/'Inflation GDP Population'!AU$23*100</f>
        <v>0.01775750576</v>
      </c>
      <c r="AX82" s="126">
        <f>AX61*1000/'Inflation GDP Population'!AV$23*100</f>
        <v>0.01781710546</v>
      </c>
      <c r="AY82" s="126">
        <f>AY61*1000/'Inflation GDP Population'!AW$23*100</f>
        <v>0.01794569604</v>
      </c>
      <c r="AZ82" s="126">
        <f>AZ61*1000/'Inflation GDP Population'!AX$23*100</f>
        <v>0.01830312915</v>
      </c>
      <c r="BA82" s="126">
        <f>BA61*1000/'Inflation GDP Population'!AY$23*100</f>
        <v>0.01853753333</v>
      </c>
      <c r="BB82" s="126">
        <f>BB61*1000/'Inflation GDP Population'!AZ$23*100</f>
        <v>0.018713815</v>
      </c>
    </row>
    <row r="83" ht="15.75" customHeight="1">
      <c r="A83" s="119" t="s">
        <v>328</v>
      </c>
      <c r="B83" s="131" t="s">
        <v>304</v>
      </c>
      <c r="C83" s="134" t="s">
        <v>276</v>
      </c>
      <c r="D83" s="126">
        <f>D62*1000/'Inflation GDP Population'!B$23*100</f>
        <v>0.1138332309</v>
      </c>
      <c r="E83" s="126">
        <f>E62*1000/'Inflation GDP Population'!C$23*100</f>
        <v>0.1063385762</v>
      </c>
      <c r="F83" s="126">
        <f>F62*1000/'Inflation GDP Population'!D$23*100</f>
        <v>0.09094720495</v>
      </c>
      <c r="G83" s="126">
        <f>G62*1000/'Inflation GDP Population'!E$23*100</f>
        <v>0.1363886772</v>
      </c>
      <c r="H83" s="126">
        <f>H62*1000/'Inflation GDP Population'!F$23*100</f>
        <v>0.1250499833</v>
      </c>
      <c r="I83" s="126">
        <f>I62*1000/'Inflation GDP Population'!G$23*100</f>
        <v>0.1630841724</v>
      </c>
      <c r="J83" s="126">
        <f>J62*1000/'Inflation GDP Population'!H$23*100</f>
        <v>0.1029011241</v>
      </c>
      <c r="K83" s="126">
        <f>K62*1000/'Inflation GDP Population'!I$23*100</f>
        <v>0.1180754966</v>
      </c>
      <c r="L83" s="126">
        <f>L62*1000/'Inflation GDP Population'!J$23*100</f>
        <v>0.1379576807</v>
      </c>
      <c r="M83" s="126">
        <f>M62*1000/'Inflation GDP Population'!K$23*100</f>
        <v>0.0650578274</v>
      </c>
      <c r="N83" s="126">
        <f>N62*1000/'Inflation GDP Population'!L$23*100</f>
        <v>0.08076397038</v>
      </c>
      <c r="O83" s="126">
        <f>O62*1000/'Inflation GDP Population'!M$23*100</f>
        <v>0.06043597909</v>
      </c>
      <c r="P83" s="126">
        <f>P62*1000/'Inflation GDP Population'!N$23*100</f>
        <v>0.03326634872</v>
      </c>
      <c r="Q83" s="126">
        <f>Q62*1000/'Inflation GDP Population'!O$23*100</f>
        <v>0.05131495262</v>
      </c>
      <c r="R83" s="126">
        <f>R62*1000/'Inflation GDP Population'!P$23*100</f>
        <v>0.06528150025</v>
      </c>
      <c r="S83" s="126">
        <f>S62*1000/'Inflation GDP Population'!Q$23*100</f>
        <v>0.03525254825</v>
      </c>
      <c r="T83" s="126">
        <f>T62*1000/'Inflation GDP Population'!R$23*100</f>
        <v>0.02803156731</v>
      </c>
      <c r="U83" s="126">
        <f>U62*1000/'Inflation GDP Population'!S$23*100</f>
        <v>0.03129566364</v>
      </c>
      <c r="V83" s="126">
        <f>V62*1000/'Inflation GDP Population'!T$23*100</f>
        <v>0.03066264839</v>
      </c>
      <c r="W83" s="126">
        <f>W62*1000/'Inflation GDP Population'!U$23*100</f>
        <v>0.02862685814</v>
      </c>
      <c r="X83" s="126">
        <f>X62*1000/'Inflation GDP Population'!V$23*100</f>
        <v>0.02883823142</v>
      </c>
      <c r="Y83" s="126">
        <f>Y62*1000/'Inflation GDP Population'!W$23*100</f>
        <v>0.02770448432</v>
      </c>
      <c r="Z83" s="126">
        <f>Z62*1000/'Inflation GDP Population'!X$23*100</f>
        <v>0.02735369055</v>
      </c>
      <c r="AA83" s="126">
        <f>AA62*1000/'Inflation GDP Population'!Y$23*100</f>
        <v>0.02810842927</v>
      </c>
      <c r="AB83" s="126">
        <f>AB62*1000/'Inflation GDP Population'!Z$23*100</f>
        <v>0.02922529364</v>
      </c>
      <c r="AC83" s="126">
        <f>AC62*1000/'Inflation GDP Population'!AA$23*100</f>
        <v>0.03074451969</v>
      </c>
      <c r="AD83" s="126">
        <f>AD62*1000/'Inflation GDP Population'!AB$23*100</f>
        <v>0.03086184521</v>
      </c>
      <c r="AE83" s="126">
        <f>AE62*1000/'Inflation GDP Population'!AC$23*100</f>
        <v>0.03056233994</v>
      </c>
      <c r="AF83" s="126">
        <f>AF62*1000/'Inflation GDP Population'!AD$23*100</f>
        <v>0.03071451214</v>
      </c>
      <c r="AG83" s="126">
        <f>AG62*1000/'Inflation GDP Population'!AE$23*100</f>
        <v>0.03034169698</v>
      </c>
      <c r="AH83" s="126">
        <f>AH62*1000/'Inflation GDP Population'!AF$23*100</f>
        <v>0.03011513531</v>
      </c>
      <c r="AI83" s="126">
        <f>AI62*1000/'Inflation GDP Population'!AG$23*100</f>
        <v>0.02947684167</v>
      </c>
      <c r="AJ83" s="126">
        <f>AJ62*1000/'Inflation GDP Population'!AH$23*100</f>
        <v>0.03000102548</v>
      </c>
      <c r="AK83" s="126">
        <f>AK62*1000/'Inflation GDP Population'!AI$23*100</f>
        <v>0.02993600807</v>
      </c>
      <c r="AL83" s="126">
        <f>AL62*1000/'Inflation GDP Population'!AJ$23*100</f>
        <v>0.02974508212</v>
      </c>
      <c r="AM83" s="126">
        <f>AM62*1000/'Inflation GDP Population'!AK$23*100</f>
        <v>0.0295489119</v>
      </c>
      <c r="AN83" s="126">
        <f>AN62*1000/'Inflation GDP Population'!AL$23*100</f>
        <v>0.02961260146</v>
      </c>
      <c r="AO83" s="126">
        <f>AO62*1000/'Inflation GDP Population'!AM$23*100</f>
        <v>0.02926439401</v>
      </c>
      <c r="AP83" s="126">
        <f>AP62*1000/'Inflation GDP Population'!AN$23*100</f>
        <v>0.02884968126</v>
      </c>
      <c r="AQ83" s="126">
        <f>AQ62*1000/'Inflation GDP Population'!AO$23*100</f>
        <v>0.02852270348</v>
      </c>
      <c r="AR83" s="126">
        <f>AR62*1000/'Inflation GDP Population'!AP$23*100</f>
        <v>0.02845681145</v>
      </c>
      <c r="AS83" s="126">
        <f>AS62*1000/'Inflation GDP Population'!AQ$23*100</f>
        <v>0.02791439444</v>
      </c>
      <c r="AT83" s="126">
        <f>AT62*1000/'Inflation GDP Population'!AR$23*100</f>
        <v>0.0277390845</v>
      </c>
      <c r="AU83" s="126">
        <f>AU62*1000/'Inflation GDP Population'!AS$23*100</f>
        <v>0.02769142414</v>
      </c>
      <c r="AV83" s="126">
        <f>AV62*1000/'Inflation GDP Population'!AT$23*100</f>
        <v>0.02776193559</v>
      </c>
      <c r="AW83" s="126">
        <f>AW62*1000/'Inflation GDP Population'!AU$23*100</f>
        <v>0.02778616385</v>
      </c>
      <c r="AX83" s="126">
        <f>AX62*1000/'Inflation GDP Population'!AV$23*100</f>
        <v>0.02767156208</v>
      </c>
      <c r="AY83" s="126">
        <f>AY62*1000/'Inflation GDP Population'!AW$23*100</f>
        <v>0.0276650468</v>
      </c>
      <c r="AZ83" s="126">
        <f>AZ62*1000/'Inflation GDP Population'!AX$23*100</f>
        <v>0.02800885361</v>
      </c>
      <c r="BA83" s="126">
        <f>BA62*1000/'Inflation GDP Population'!AY$23*100</f>
        <v>0.0281607861</v>
      </c>
      <c r="BB83" s="126">
        <f>BB62*1000/'Inflation GDP Population'!AZ$23*100</f>
        <v>0.02822289759</v>
      </c>
    </row>
    <row r="84" ht="15.75" customHeight="1">
      <c r="A84" s="119" t="s">
        <v>329</v>
      </c>
      <c r="B84" s="131" t="s">
        <v>318</v>
      </c>
      <c r="C84" s="134" t="s">
        <v>276</v>
      </c>
      <c r="D84" s="126">
        <f t="shared" ref="D84:BB84" si="8">sum(D80:D83)</f>
        <v>1.672793912</v>
      </c>
      <c r="E84" s="126">
        <f t="shared" si="8"/>
        <v>1.411696439</v>
      </c>
      <c r="F84" s="126">
        <f t="shared" si="8"/>
        <v>1.201285893</v>
      </c>
      <c r="G84" s="126">
        <f t="shared" si="8"/>
        <v>1.727132901</v>
      </c>
      <c r="H84" s="126">
        <f t="shared" si="8"/>
        <v>1.655523999</v>
      </c>
      <c r="I84" s="126">
        <f t="shared" si="8"/>
        <v>1.811440091</v>
      </c>
      <c r="J84" s="126">
        <f t="shared" si="8"/>
        <v>1.232708259</v>
      </c>
      <c r="K84" s="126">
        <f t="shared" si="8"/>
        <v>1.220052618</v>
      </c>
      <c r="L84" s="126">
        <f t="shared" si="8"/>
        <v>1.520442492</v>
      </c>
      <c r="M84" s="126">
        <f t="shared" si="8"/>
        <v>0.6823755123</v>
      </c>
      <c r="N84" s="126">
        <f t="shared" si="8"/>
        <v>0.7990727034</v>
      </c>
      <c r="O84" s="126">
        <f t="shared" si="8"/>
        <v>0.6810952765</v>
      </c>
      <c r="P84" s="126">
        <f t="shared" si="8"/>
        <v>0.4592696962</v>
      </c>
      <c r="Q84" s="126">
        <f t="shared" si="8"/>
        <v>0.6469985057</v>
      </c>
      <c r="R84" s="126">
        <f t="shared" si="8"/>
        <v>0.6996251833</v>
      </c>
      <c r="S84" s="126">
        <f t="shared" si="8"/>
        <v>0.4169052339</v>
      </c>
      <c r="T84" s="126">
        <f t="shared" si="8"/>
        <v>0.399068356</v>
      </c>
      <c r="U84" s="126">
        <f t="shared" si="8"/>
        <v>0.4495358848</v>
      </c>
      <c r="V84" s="126">
        <f t="shared" si="8"/>
        <v>0.4449282651</v>
      </c>
      <c r="W84" s="126">
        <f t="shared" si="8"/>
        <v>0.4195746991</v>
      </c>
      <c r="X84" s="126">
        <f t="shared" si="8"/>
        <v>0.4268895653</v>
      </c>
      <c r="Y84" s="126">
        <f t="shared" si="8"/>
        <v>0.4141571922</v>
      </c>
      <c r="Z84" s="126">
        <f t="shared" si="8"/>
        <v>0.4129115605</v>
      </c>
      <c r="AA84" s="126">
        <f t="shared" si="8"/>
        <v>0.4284126071</v>
      </c>
      <c r="AB84" s="126">
        <f t="shared" si="8"/>
        <v>0.4497057859</v>
      </c>
      <c r="AC84" s="126">
        <f t="shared" si="8"/>
        <v>0.4775747752</v>
      </c>
      <c r="AD84" s="126">
        <f t="shared" si="8"/>
        <v>0.4839054721</v>
      </c>
      <c r="AE84" s="126">
        <f t="shared" si="8"/>
        <v>0.4836730139</v>
      </c>
      <c r="AF84" s="126">
        <f t="shared" si="8"/>
        <v>0.4905664365</v>
      </c>
      <c r="AG84" s="126">
        <f t="shared" si="8"/>
        <v>0.4890418975</v>
      </c>
      <c r="AH84" s="126">
        <f t="shared" si="8"/>
        <v>0.4897863981</v>
      </c>
      <c r="AI84" s="126">
        <f t="shared" si="8"/>
        <v>0.4837076032</v>
      </c>
      <c r="AJ84" s="126">
        <f t="shared" si="8"/>
        <v>0.4966873847</v>
      </c>
      <c r="AK84" s="126">
        <f t="shared" si="8"/>
        <v>0.4999788144</v>
      </c>
      <c r="AL84" s="126">
        <f t="shared" si="8"/>
        <v>0.5011293017</v>
      </c>
      <c r="AM84" s="126">
        <f t="shared" si="8"/>
        <v>0.502134245</v>
      </c>
      <c r="AN84" s="126">
        <f t="shared" si="8"/>
        <v>0.5075350237</v>
      </c>
      <c r="AO84" s="126">
        <f t="shared" si="8"/>
        <v>0.505834029</v>
      </c>
      <c r="AP84" s="126">
        <f t="shared" si="8"/>
        <v>0.5028715487</v>
      </c>
      <c r="AQ84" s="126">
        <f t="shared" si="8"/>
        <v>0.5013295327</v>
      </c>
      <c r="AR84" s="126">
        <f t="shared" si="8"/>
        <v>0.5043185339</v>
      </c>
      <c r="AS84" s="126">
        <f t="shared" si="8"/>
        <v>0.4987731114</v>
      </c>
      <c r="AT84" s="126">
        <f t="shared" si="8"/>
        <v>0.4996818847</v>
      </c>
      <c r="AU84" s="126">
        <f t="shared" si="8"/>
        <v>0.5028569332</v>
      </c>
      <c r="AV84" s="126">
        <f t="shared" si="8"/>
        <v>0.5081805516</v>
      </c>
      <c r="AW84" s="126">
        <f t="shared" si="8"/>
        <v>0.5126700799</v>
      </c>
      <c r="AX84" s="126">
        <f t="shared" si="8"/>
        <v>0.5145842842</v>
      </c>
      <c r="AY84" s="126">
        <f t="shared" si="8"/>
        <v>0.5184901736</v>
      </c>
      <c r="AZ84" s="126">
        <f t="shared" si="8"/>
        <v>0.5290101129</v>
      </c>
      <c r="BA84" s="126">
        <f t="shared" si="8"/>
        <v>0.5359775393</v>
      </c>
      <c r="BB84" s="126">
        <f t="shared" si="8"/>
        <v>0.5412658845</v>
      </c>
    </row>
    <row r="85" ht="15.75" customHeight="1">
      <c r="A85" s="119" t="s">
        <v>330</v>
      </c>
      <c r="B85" s="131" t="s">
        <v>306</v>
      </c>
      <c r="C85" s="134" t="s">
        <v>276</v>
      </c>
      <c r="D85" s="126">
        <f>D63*1000/'Inflation GDP Population'!B$23*100</f>
        <v>0.01676489274</v>
      </c>
      <c r="E85" s="126">
        <f>E63*1000/'Inflation GDP Population'!C$23*100</f>
        <v>0.0173549918</v>
      </c>
      <c r="F85" s="126">
        <f>F63*1000/'Inflation GDP Population'!D$23*100</f>
        <v>0.01785376153</v>
      </c>
      <c r="G85" s="126">
        <f>G63*1000/'Inflation GDP Population'!E$23*100</f>
        <v>0.01736112224</v>
      </c>
      <c r="H85" s="126">
        <f>H63*1000/'Inflation GDP Population'!F$23*100</f>
        <v>0.01835100767</v>
      </c>
      <c r="I85" s="126">
        <f>I63*1000/'Inflation GDP Population'!G$23*100</f>
        <v>0.02275300182</v>
      </c>
      <c r="J85" s="126">
        <f>J63*1000/'Inflation GDP Population'!H$23*100</f>
        <v>0.02310162135</v>
      </c>
      <c r="K85" s="126">
        <f>K63*1000/'Inflation GDP Population'!I$23*100</f>
        <v>0.01237497486</v>
      </c>
      <c r="L85" s="126">
        <f>L63*1000/'Inflation GDP Population'!J$23*100</f>
        <v>0.01426976211</v>
      </c>
      <c r="M85" s="126">
        <f>M63*1000/'Inflation GDP Population'!K$23*100</f>
        <v>0.008140473911</v>
      </c>
      <c r="N85" s="126">
        <f>N63*1000/'Inflation GDP Population'!L$23*100</f>
        <v>0.006663698571</v>
      </c>
      <c r="O85" s="126">
        <f>O63*1000/'Inflation GDP Population'!M$23*100</f>
        <v>0.01040438551</v>
      </c>
      <c r="P85" s="126">
        <f>P63*1000/'Inflation GDP Population'!N$23*100</f>
        <v>0.009488782868</v>
      </c>
      <c r="Q85" s="126">
        <f>Q63*1000/'Inflation GDP Population'!O$23*100</f>
        <v>0.007956431937</v>
      </c>
      <c r="R85" s="126">
        <f>R63*1000/'Inflation GDP Population'!P$23*100</f>
        <v>0.008133989614</v>
      </c>
      <c r="S85" s="126">
        <f>S63*1000/'Inflation GDP Population'!Q$23*100</f>
        <v>0.005461535925</v>
      </c>
      <c r="T85" s="126">
        <f>T63*1000/'Inflation GDP Population'!R$23*100</f>
        <v>0.003143604346</v>
      </c>
      <c r="U85" s="126">
        <f>U63*1000/'Inflation GDP Population'!S$23*100</f>
        <v>0.003765524539</v>
      </c>
      <c r="V85" s="126">
        <f>V63*1000/'Inflation GDP Population'!T$23*100</f>
        <v>0.004012603708</v>
      </c>
      <c r="W85" s="126">
        <f>W63*1000/'Inflation GDP Population'!U$23*100</f>
        <v>0.003672075101</v>
      </c>
      <c r="X85" s="126">
        <f>X63*1000/'Inflation GDP Population'!V$23*100</f>
        <v>0.003523516732</v>
      </c>
      <c r="Y85" s="126">
        <f>Y63*1000/'Inflation GDP Population'!W$23*100</f>
        <v>0.00332154928</v>
      </c>
      <c r="Z85" s="126">
        <f>Z63*1000/'Inflation GDP Population'!X$23*100</f>
        <v>0.003210701553</v>
      </c>
      <c r="AA85" s="126">
        <f>AA63*1000/'Inflation GDP Population'!Y$23*100</f>
        <v>0.00313057833</v>
      </c>
      <c r="AB85" s="126">
        <f>AB63*1000/'Inflation GDP Population'!Z$23*100</f>
        <v>0.003086383015</v>
      </c>
      <c r="AC85" s="126">
        <f>AC63*1000/'Inflation GDP Population'!AA$23*100</f>
        <v>0.003042749774</v>
      </c>
      <c r="AD85" s="126">
        <f>AD63*1000/'Inflation GDP Population'!AB$23*100</f>
        <v>0.003006236774</v>
      </c>
      <c r="AE85" s="126">
        <f>AE63*1000/'Inflation GDP Population'!AC$23*100</f>
        <v>0.002976474617</v>
      </c>
      <c r="AF85" s="126">
        <f>AF63*1000/'Inflation GDP Population'!AD$23*100</f>
        <v>0.002934136619</v>
      </c>
      <c r="AG85" s="126">
        <f>AG63*1000/'Inflation GDP Population'!AE$23*100</f>
        <v>0.002910964961</v>
      </c>
      <c r="AH85" s="126">
        <f>AH63*1000/'Inflation GDP Population'!AF$23*100</f>
        <v>0.002869369438</v>
      </c>
      <c r="AI85" s="126">
        <f>AI63*1000/'Inflation GDP Population'!AG$23*100</f>
        <v>0.002840274005</v>
      </c>
      <c r="AJ85" s="126">
        <f>AJ63*1000/'Inflation GDP Population'!AH$23*100</f>
        <v>0.002805402873</v>
      </c>
      <c r="AK85" s="126">
        <f>AK63*1000/'Inflation GDP Population'!AI$23*100</f>
        <v>0.002759327246</v>
      </c>
      <c r="AL85" s="126">
        <f>AL63*1000/'Inflation GDP Population'!AJ$23*100</f>
        <v>0.002713994309</v>
      </c>
      <c r="AM85" s="126">
        <f>AM63*1000/'Inflation GDP Population'!AK$23*100</f>
        <v>0.002680491722</v>
      </c>
      <c r="AN85" s="126">
        <f>AN63*1000/'Inflation GDP Population'!AL$23*100</f>
        <v>0.002641851294</v>
      </c>
      <c r="AO85" s="126">
        <f>AO63*1000/'Inflation GDP Population'!AM$23*100</f>
        <v>0.002598375035</v>
      </c>
      <c r="AP85" s="126">
        <f>AP63*1000/'Inflation GDP Population'!AN$23*100</f>
        <v>0.002560848998</v>
      </c>
      <c r="AQ85" s="126">
        <f>AQ63*1000/'Inflation GDP Population'!AO$23*100</f>
        <v>0.002513519167</v>
      </c>
      <c r="AR85" s="126">
        <f>AR63*1000/'Inflation GDP Population'!AP$23*100</f>
        <v>0.002472117546</v>
      </c>
      <c r="AS85" s="126">
        <f>AS63*1000/'Inflation GDP Population'!AQ$23*100</f>
        <v>0.002436347753</v>
      </c>
      <c r="AT85" s="126">
        <f>AT63*1000/'Inflation GDP Population'!AR$23*100</f>
        <v>0.002396183455</v>
      </c>
      <c r="AU85" s="126">
        <f>AU63*1000/'Inflation GDP Population'!AS$23*100</f>
        <v>0.002356669649</v>
      </c>
      <c r="AV85" s="126">
        <f>AV63*1000/'Inflation GDP Population'!AT$23*100</f>
        <v>0.002322487932</v>
      </c>
      <c r="AW85" s="126">
        <f>AW63*1000/'Inflation GDP Population'!AU$23*100</f>
        <v>0.002293367949</v>
      </c>
      <c r="AX85" s="126">
        <f>AX63*1000/'Inflation GDP Population'!AV$23*100</f>
        <v>0.002250969029</v>
      </c>
      <c r="AY85" s="126">
        <f>AY63*1000/'Inflation GDP Population'!AW$23*100</f>
        <v>0.002218225097</v>
      </c>
      <c r="AZ85" s="126">
        <f>AZ63*1000/'Inflation GDP Population'!AX$23*100</f>
        <v>0.002181566332</v>
      </c>
      <c r="BA85" s="126">
        <f>BA63*1000/'Inflation GDP Population'!AY$23*100</f>
        <v>0.002145503139</v>
      </c>
      <c r="BB85" s="126">
        <f>BB63*1000/'Inflation GDP Population'!AZ$23*100</f>
        <v>0.002110026049</v>
      </c>
    </row>
    <row r="86" ht="15.75" customHeight="1">
      <c r="A86" s="135" t="s">
        <v>331</v>
      </c>
      <c r="B86" s="93" t="s">
        <v>332</v>
      </c>
      <c r="C86" s="123" t="s">
        <v>273</v>
      </c>
      <c r="D86" s="136">
        <f>D24*1000/'Inflation GDP Population'!B$28</f>
        <v>1054.258368</v>
      </c>
      <c r="E86" s="136">
        <f>E24*1000/'Inflation GDP Population'!C$28</f>
        <v>1043.331508</v>
      </c>
      <c r="F86" s="136">
        <f>F24*1000/'Inflation GDP Population'!D$28</f>
        <v>890.1208999</v>
      </c>
      <c r="G86" s="136">
        <f>G24*1000/'Inflation GDP Population'!E$28</f>
        <v>1041.327419</v>
      </c>
      <c r="H86" s="136">
        <f>H24*1000/'Inflation GDP Population'!F$28</f>
        <v>1082.456169</v>
      </c>
      <c r="I86" s="136">
        <f>I24*1000/'Inflation GDP Population'!G$28</f>
        <v>1329.961854</v>
      </c>
      <c r="J86" s="136">
        <f>J24*1000/'Inflation GDP Population'!H$28</f>
        <v>1066.514232</v>
      </c>
      <c r="K86" s="136">
        <f>K24*1000/'Inflation GDP Population'!I$28</f>
        <v>1024.054612</v>
      </c>
      <c r="L86" s="136">
        <f>L24*1000/'Inflation GDP Population'!J$28</f>
        <v>1123.201313</v>
      </c>
      <c r="M86" s="136">
        <f>M24*1000/'Inflation GDP Population'!K$28</f>
        <v>715.7571032</v>
      </c>
      <c r="N86" s="136">
        <f>N24*1000/'Inflation GDP Population'!L$28</f>
        <v>704.1705268</v>
      </c>
      <c r="O86" s="136">
        <f>O24*1000/'Inflation GDP Population'!M$28</f>
        <v>712.1000043</v>
      </c>
      <c r="P86" s="136">
        <f>P24*1000/'Inflation GDP Population'!N$28</f>
        <v>586.2594023</v>
      </c>
      <c r="Q86" s="136">
        <f>Q24*1000/'Inflation GDP Population'!O$28</f>
        <v>629.5979213</v>
      </c>
      <c r="R86" s="136">
        <f>R24*1000/'Inflation GDP Population'!P$28</f>
        <v>634.501525</v>
      </c>
      <c r="S86" s="136">
        <f>S24*1000/'Inflation GDP Population'!Q$28</f>
        <v>509.0539495</v>
      </c>
      <c r="T86" s="136">
        <f>T24*1000/'Inflation GDP Population'!R$28</f>
        <v>468.2635993</v>
      </c>
      <c r="U86" s="136">
        <f>U24*1000/'Inflation GDP Population'!S$28</f>
        <v>466.3026515</v>
      </c>
      <c r="V86" s="136">
        <f>V24*1000/'Inflation GDP Population'!T$28</f>
        <v>482.8619305</v>
      </c>
      <c r="W86" s="136">
        <f>W24*1000/'Inflation GDP Population'!U$28</f>
        <v>441.8207202</v>
      </c>
      <c r="X86" s="136">
        <f>X24*1000/'Inflation GDP Population'!V$28</f>
        <v>444.1340827</v>
      </c>
      <c r="Y86" s="136">
        <f>Y24*1000/'Inflation GDP Population'!W$28</f>
        <v>427.8716319</v>
      </c>
      <c r="Z86" s="136">
        <f>Z24*1000/'Inflation GDP Population'!X$28</f>
        <v>413.5875528</v>
      </c>
      <c r="AA86" s="136">
        <f>AA24*1000/'Inflation GDP Population'!Y$28</f>
        <v>409.3101504</v>
      </c>
      <c r="AB86" s="136">
        <f>AB24*1000/'Inflation GDP Population'!Z$28</f>
        <v>408.6268601</v>
      </c>
      <c r="AC86" s="136">
        <f>AC24*1000/'Inflation GDP Population'!AA$28</f>
        <v>407.0459541</v>
      </c>
      <c r="AD86" s="136">
        <f>AD24*1000/'Inflation GDP Population'!AB$28</f>
        <v>396.9035153</v>
      </c>
      <c r="AE86" s="136">
        <f>AE24*1000/'Inflation GDP Population'!AC$28</f>
        <v>385.1533201</v>
      </c>
      <c r="AF86" s="136">
        <f>AF24*1000/'Inflation GDP Population'!AD$28</f>
        <v>380.4013258</v>
      </c>
      <c r="AG86" s="136">
        <f>AG24*1000/'Inflation GDP Population'!AE$28</f>
        <v>371.8613057</v>
      </c>
      <c r="AH86" s="136">
        <f>AH24*1000/'Inflation GDP Population'!AF$28</f>
        <v>365.436358</v>
      </c>
      <c r="AI86" s="136">
        <f>AI24*1000/'Inflation GDP Population'!AG$28</f>
        <v>359.5209721</v>
      </c>
      <c r="AJ86" s="136">
        <f>AJ24*1000/'Inflation GDP Population'!AH$28</f>
        <v>355.996622</v>
      </c>
      <c r="AK86" s="136">
        <f>AK24*1000/'Inflation GDP Population'!AI$28</f>
        <v>352.3662251</v>
      </c>
      <c r="AL86" s="136">
        <f>AL24*1000/'Inflation GDP Population'!AJ$28</f>
        <v>344.0356008</v>
      </c>
      <c r="AM86" s="136">
        <f>AM24*1000/'Inflation GDP Population'!AK$28</f>
        <v>340.1677027</v>
      </c>
      <c r="AN86" s="136">
        <f>AN24*1000/'Inflation GDP Population'!AL$28</f>
        <v>334.6287511</v>
      </c>
      <c r="AO86" s="136">
        <f>AO24*1000/'Inflation GDP Population'!AM$28</f>
        <v>328.1915361</v>
      </c>
      <c r="AP86" s="136">
        <f>AP24*1000/'Inflation GDP Population'!AN$28</f>
        <v>323.4614149</v>
      </c>
      <c r="AQ86" s="136">
        <f>AQ24*1000/'Inflation GDP Population'!AO$28</f>
        <v>317.5513303</v>
      </c>
      <c r="AR86" s="136">
        <f>AR24*1000/'Inflation GDP Population'!AP$28</f>
        <v>312.1808897</v>
      </c>
      <c r="AS86" s="136">
        <f>AS24*1000/'Inflation GDP Population'!AQ$28</f>
        <v>305.4246431</v>
      </c>
      <c r="AT86" s="136">
        <f>AT24*1000/'Inflation GDP Population'!AR$28</f>
        <v>299.9706632</v>
      </c>
      <c r="AU86" s="136">
        <f>AU24*1000/'Inflation GDP Population'!AS$28</f>
        <v>295.7701551</v>
      </c>
      <c r="AV86" s="136">
        <f>AV24*1000/'Inflation GDP Population'!AT$28</f>
        <v>292.3575327</v>
      </c>
      <c r="AW86" s="136">
        <f>AW24*1000/'Inflation GDP Population'!AU$28</f>
        <v>288.6174687</v>
      </c>
      <c r="AX86" s="136">
        <f>AX24*1000/'Inflation GDP Population'!AV$28</f>
        <v>283.8979073</v>
      </c>
      <c r="AY86" s="136">
        <f>AY24*1000/'Inflation GDP Population'!AW$28</f>
        <v>280.3850033</v>
      </c>
      <c r="AZ86" s="136">
        <f>AZ24*1000/'Inflation GDP Population'!AX$28</f>
        <v>278.7256699</v>
      </c>
      <c r="BA86" s="136">
        <f>BA24*1000/'Inflation GDP Population'!AY$28</f>
        <v>275.2435419</v>
      </c>
      <c r="BB86" s="136">
        <f>BB24*1000/'Inflation GDP Population'!AZ$28</f>
        <v>272.2110518</v>
      </c>
    </row>
    <row r="87" ht="15.75" customHeight="1">
      <c r="A87" s="135" t="s">
        <v>333</v>
      </c>
      <c r="B87" s="93" t="s">
        <v>334</v>
      </c>
      <c r="C87" s="123" t="s">
        <v>273</v>
      </c>
      <c r="D87" s="136">
        <f>D25*1000/'Inflation GDP Population'!B$28</f>
        <v>466.6424559</v>
      </c>
      <c r="E87" s="136">
        <f>E25*1000/'Inflation GDP Population'!C$28</f>
        <v>335.9664451</v>
      </c>
      <c r="F87" s="136">
        <f>F25*1000/'Inflation GDP Population'!D$28</f>
        <v>189.7388131</v>
      </c>
      <c r="G87" s="136">
        <f>G25*1000/'Inflation GDP Population'!E$28</f>
        <v>96.55647082</v>
      </c>
      <c r="H87" s="136">
        <f>H25*1000/'Inflation GDP Population'!F$28</f>
        <v>160.8836358</v>
      </c>
      <c r="I87" s="136">
        <f>I25*1000/'Inflation GDP Population'!G$28</f>
        <v>237.1838365</v>
      </c>
      <c r="J87" s="136">
        <f>J25*1000/'Inflation GDP Population'!H$28</f>
        <v>332.0506132</v>
      </c>
      <c r="K87" s="136">
        <f>K25*1000/'Inflation GDP Population'!I$28</f>
        <v>399.1953888</v>
      </c>
      <c r="L87" s="136">
        <f>L25*1000/'Inflation GDP Population'!J$28</f>
        <v>300.2306771</v>
      </c>
      <c r="M87" s="136">
        <f>M25*1000/'Inflation GDP Population'!K$28</f>
        <v>222.3752036</v>
      </c>
      <c r="N87" s="136">
        <f>N25*1000/'Inflation GDP Population'!L$28</f>
        <v>200.3916861</v>
      </c>
      <c r="O87" s="136">
        <f>O25*1000/'Inflation GDP Population'!M$28</f>
        <v>179.7804129</v>
      </c>
      <c r="P87" s="136">
        <f>P25*1000/'Inflation GDP Population'!N$28</f>
        <v>195.2756391</v>
      </c>
      <c r="Q87" s="136">
        <f>Q25*1000/'Inflation GDP Population'!O$28</f>
        <v>289.1012433</v>
      </c>
      <c r="R87" s="136">
        <f>R25*1000/'Inflation GDP Population'!P$28</f>
        <v>290.3650572</v>
      </c>
      <c r="S87" s="136">
        <f>S25*1000/'Inflation GDP Population'!Q$28</f>
        <v>232.0509801</v>
      </c>
      <c r="T87" s="136">
        <f>T25*1000/'Inflation GDP Population'!R$28</f>
        <v>253.1240298</v>
      </c>
      <c r="U87" s="136">
        <f>U25*1000/'Inflation GDP Population'!S$28</f>
        <v>146.7970949</v>
      </c>
      <c r="V87" s="136">
        <f>V25*1000/'Inflation GDP Population'!T$28</f>
        <v>147.4295731</v>
      </c>
      <c r="W87" s="136">
        <f>W25*1000/'Inflation GDP Population'!U$28</f>
        <v>169.0100434</v>
      </c>
      <c r="X87" s="136">
        <f>X25*1000/'Inflation GDP Population'!V$28</f>
        <v>257.7240631</v>
      </c>
      <c r="Y87" s="136">
        <f>Y25*1000/'Inflation GDP Population'!W$28</f>
        <v>132.0640018</v>
      </c>
      <c r="Z87" s="136">
        <f>Z25*1000/'Inflation GDP Population'!X$28</f>
        <v>122.3359597</v>
      </c>
      <c r="AA87" s="136">
        <f>AA25*1000/'Inflation GDP Population'!Y$28</f>
        <v>107.0598885</v>
      </c>
      <c r="AB87" s="136">
        <f>AB25*1000/'Inflation GDP Population'!Z$28</f>
        <v>131.9221588</v>
      </c>
      <c r="AC87" s="136">
        <f>AC25*1000/'Inflation GDP Population'!AA$28</f>
        <v>152.6977952</v>
      </c>
      <c r="AD87" s="136">
        <f>AD25*1000/'Inflation GDP Population'!AB$28</f>
        <v>192.8272664</v>
      </c>
      <c r="AE87" s="136">
        <f>AE25*1000/'Inflation GDP Population'!AC$28</f>
        <v>206.3411135</v>
      </c>
      <c r="AF87" s="136">
        <f>AF25*1000/'Inflation GDP Population'!AD$28</f>
        <v>235.1549647</v>
      </c>
      <c r="AG87" s="136">
        <f>AG25*1000/'Inflation GDP Population'!AE$28</f>
        <v>217.4321202</v>
      </c>
      <c r="AH87" s="136">
        <f>AH25*1000/'Inflation GDP Population'!AF$28</f>
        <v>165.6938906</v>
      </c>
      <c r="AI87" s="136">
        <f>AI25*1000/'Inflation GDP Population'!AG$28</f>
        <v>179.883371</v>
      </c>
      <c r="AJ87" s="136">
        <f>AJ25*1000/'Inflation GDP Population'!AH$28</f>
        <v>184.9039678</v>
      </c>
      <c r="AK87" s="136">
        <f>AK25*1000/'Inflation GDP Population'!AI$28</f>
        <v>269.1083624</v>
      </c>
      <c r="AL87" s="136">
        <f>AL25*1000/'Inflation GDP Population'!AJ$28</f>
        <v>313.2508658</v>
      </c>
      <c r="AM87" s="136">
        <f>AM25*1000/'Inflation GDP Population'!AK$28</f>
        <v>383.8498762</v>
      </c>
      <c r="AN87" s="136">
        <f>AN25*1000/'Inflation GDP Population'!AL$28</f>
        <v>335.2633396</v>
      </c>
      <c r="AO87" s="136">
        <f>AO25*1000/'Inflation GDP Population'!AM$28</f>
        <v>251.7669259</v>
      </c>
      <c r="AP87" s="136">
        <f>AP25*1000/'Inflation GDP Population'!AN$28</f>
        <v>160.0133261</v>
      </c>
      <c r="AQ87" s="136">
        <f>AQ25*1000/'Inflation GDP Population'!AO$28</f>
        <v>99.14405489</v>
      </c>
      <c r="AR87" s="136">
        <f>AR25*1000/'Inflation GDP Population'!AP$28</f>
        <v>91.14032187</v>
      </c>
      <c r="AS87" s="136">
        <f>AS25*1000/'Inflation GDP Population'!AQ$28</f>
        <v>137.7596308</v>
      </c>
      <c r="AT87" s="136">
        <f>AT25*1000/'Inflation GDP Population'!AR$28</f>
        <v>153.8874915</v>
      </c>
      <c r="AU87" s="136">
        <f>AU25*1000/'Inflation GDP Population'!AS$28</f>
        <v>137.1251379</v>
      </c>
      <c r="AV87" s="136">
        <f>AV25*1000/'Inflation GDP Population'!AT$28</f>
        <v>153.3485647</v>
      </c>
      <c r="AW87" s="136">
        <f>AW25*1000/'Inflation GDP Population'!AU$28</f>
        <v>112.3320401</v>
      </c>
      <c r="AX87" s="136">
        <f>AX25*1000/'Inflation GDP Population'!AV$28</f>
        <v>94.5963049</v>
      </c>
      <c r="AY87" s="136">
        <f>AY25*1000/'Inflation GDP Population'!AW$28</f>
        <v>104.741823</v>
      </c>
      <c r="AZ87" s="136">
        <f>AZ25*1000/'Inflation GDP Population'!AX$28</f>
        <v>99.34293027</v>
      </c>
      <c r="BA87" s="136">
        <f>BA25*1000/'Inflation GDP Population'!AY$28</f>
        <v>65.09557521</v>
      </c>
      <c r="BB87" s="136">
        <f>BB25*1000/'Inflation GDP Population'!AZ$28</f>
        <v>3.003179267</v>
      </c>
    </row>
    <row r="88" ht="15.75" customHeight="1">
      <c r="A88" s="135" t="s">
        <v>335</v>
      </c>
      <c r="B88" s="123" t="s">
        <v>336</v>
      </c>
      <c r="C88" s="123" t="s">
        <v>273</v>
      </c>
      <c r="D88" s="136">
        <f>D26*1000/'Inflation GDP Population'!B$28</f>
        <v>242.3329037</v>
      </c>
      <c r="E88" s="136">
        <f>E26*1000/'Inflation GDP Population'!C$28</f>
        <v>252.8741578</v>
      </c>
      <c r="F88" s="136">
        <f>F26*1000/'Inflation GDP Population'!D$28</f>
        <v>349.3476461</v>
      </c>
      <c r="G88" s="136">
        <f>G26*1000/'Inflation GDP Population'!E$28</f>
        <v>438.0984978</v>
      </c>
      <c r="H88" s="136">
        <f>H26*1000/'Inflation GDP Population'!F$28</f>
        <v>216.8704345</v>
      </c>
      <c r="I88" s="136">
        <f>I26*1000/'Inflation GDP Population'!G$28</f>
        <v>211.7736179</v>
      </c>
      <c r="J88" s="136">
        <f>J26*1000/'Inflation GDP Population'!H$28</f>
        <v>204.2917099</v>
      </c>
      <c r="K88" s="136">
        <f>K26*1000/'Inflation GDP Population'!I$28</f>
        <v>203.9996589</v>
      </c>
      <c r="L88" s="136">
        <f>L26*1000/'Inflation GDP Population'!J$28</f>
        <v>196.7601682</v>
      </c>
      <c r="M88" s="136">
        <f>M26*1000/'Inflation GDP Population'!K$28</f>
        <v>210.2026738</v>
      </c>
      <c r="N88" s="136">
        <f>N26*1000/'Inflation GDP Population'!L$28</f>
        <v>216.4196437</v>
      </c>
      <c r="O88" s="136">
        <f>O26*1000/'Inflation GDP Population'!M$28</f>
        <v>212.7658055</v>
      </c>
      <c r="P88" s="136">
        <f>P26*1000/'Inflation GDP Population'!N$28</f>
        <v>217.1562705</v>
      </c>
      <c r="Q88" s="136">
        <f>Q26*1000/'Inflation GDP Population'!O$28</f>
        <v>231.5984879</v>
      </c>
      <c r="R88" s="136">
        <f>R26*1000/'Inflation GDP Population'!P$28</f>
        <v>256.1468356</v>
      </c>
      <c r="S88" s="136">
        <f>S26*1000/'Inflation GDP Population'!Q$28</f>
        <v>265.0947344</v>
      </c>
      <c r="T88" s="136">
        <f>T26*1000/'Inflation GDP Population'!R$28</f>
        <v>267.9758586</v>
      </c>
      <c r="U88" s="136">
        <f>U26*1000/'Inflation GDP Population'!S$28</f>
        <v>243.0160323</v>
      </c>
      <c r="V88" s="136">
        <f>V26*1000/'Inflation GDP Population'!T$28</f>
        <v>239.3219545</v>
      </c>
      <c r="W88" s="136">
        <f>W26*1000/'Inflation GDP Population'!U$28</f>
        <v>249.8075751</v>
      </c>
      <c r="X88" s="136">
        <f>X26*1000/'Inflation GDP Population'!V$28</f>
        <v>251.1524593</v>
      </c>
      <c r="Y88" s="136">
        <f>Y26*1000/'Inflation GDP Population'!W$28</f>
        <v>246.9287305</v>
      </c>
      <c r="Z88" s="136">
        <f>Z26*1000/'Inflation GDP Population'!X$28</f>
        <v>244.9300853</v>
      </c>
      <c r="AA88" s="136">
        <f>AA26*1000/'Inflation GDP Population'!Y$28</f>
        <v>242.9983123</v>
      </c>
      <c r="AB88" s="136">
        <f>AB26*1000/'Inflation GDP Population'!Z$28</f>
        <v>241.130158</v>
      </c>
      <c r="AC88" s="136">
        <f>AC26*1000/'Inflation GDP Population'!AA$28</f>
        <v>239.3225768</v>
      </c>
      <c r="AD88" s="136">
        <f>AD26*1000/'Inflation GDP Population'!AB$28</f>
        <v>237.5727144</v>
      </c>
      <c r="AE88" s="136">
        <f>AE26*1000/'Inflation GDP Population'!AC$28</f>
        <v>235.8778931</v>
      </c>
      <c r="AF88" s="136">
        <f>AF26*1000/'Inflation GDP Population'!AD$28</f>
        <v>234.2355984</v>
      </c>
      <c r="AG88" s="136">
        <f>AG26*1000/'Inflation GDP Population'!AE$28</f>
        <v>232.6434666</v>
      </c>
      <c r="AH88" s="136">
        <f>AH26*1000/'Inflation GDP Population'!AF$28</f>
        <v>231.0992738</v>
      </c>
      <c r="AI88" s="136">
        <f>AI26*1000/'Inflation GDP Population'!AG$28</f>
        <v>229.5077936</v>
      </c>
      <c r="AJ88" s="136">
        <f>AJ26*1000/'Inflation GDP Population'!AH$28</f>
        <v>227.9640927</v>
      </c>
      <c r="AK88" s="136">
        <f>AK26*1000/'Inflation GDP Population'!AI$28</f>
        <v>226.4660888</v>
      </c>
      <c r="AL88" s="136">
        <f>AL26*1000/'Inflation GDP Population'!AJ$28</f>
        <v>225.0118187</v>
      </c>
      <c r="AM88" s="136">
        <f>AM26*1000/'Inflation GDP Population'!AK$28</f>
        <v>223.5994303</v>
      </c>
      <c r="AN88" s="136">
        <f>AN26*1000/'Inflation GDP Population'!AL$28</f>
        <v>222.2271745</v>
      </c>
      <c r="AO88" s="136">
        <f>AO26*1000/'Inflation GDP Population'!AM$28</f>
        <v>220.8933984</v>
      </c>
      <c r="AP88" s="136">
        <f>AP26*1000/'Inflation GDP Population'!AN$28</f>
        <v>219.5965385</v>
      </c>
      <c r="AQ88" s="136">
        <f>AQ26*1000/'Inflation GDP Population'!AO$28</f>
        <v>218.3351149</v>
      </c>
      <c r="AR88" s="136">
        <f>AR26*1000/'Inflation GDP Population'!AP$28</f>
        <v>217.107726</v>
      </c>
      <c r="AS88" s="136">
        <f>AS26*1000/'Inflation GDP Population'!AQ$28</f>
        <v>215.4869225</v>
      </c>
      <c r="AT88" s="136">
        <f>AT26*1000/'Inflation GDP Population'!AR$28</f>
        <v>213.9146535</v>
      </c>
      <c r="AU88" s="136">
        <f>AU26*1000/'Inflation GDP Population'!AS$28</f>
        <v>212.3888036</v>
      </c>
      <c r="AV88" s="136">
        <f>AV26*1000/'Inflation GDP Population'!AT$28</f>
        <v>210.9073787</v>
      </c>
      <c r="AW88" s="136">
        <f>AW26*1000/'Inflation GDP Population'!AU$28</f>
        <v>209.4684973</v>
      </c>
      <c r="AX88" s="136">
        <f>AX26*1000/'Inflation GDP Population'!AV$28</f>
        <v>208.0703827</v>
      </c>
      <c r="AY88" s="136">
        <f>AY26*1000/'Inflation GDP Population'!AW$28</f>
        <v>206.7113558</v>
      </c>
      <c r="AZ88" s="136">
        <f>AZ26*1000/'Inflation GDP Population'!AX$28</f>
        <v>205.3898283</v>
      </c>
      <c r="BA88" s="136">
        <f>BA26*1000/'Inflation GDP Population'!AY$28</f>
        <v>204.104297</v>
      </c>
      <c r="BB88" s="136">
        <f>BB26*1000/'Inflation GDP Population'!AZ$28</f>
        <v>202.8533379</v>
      </c>
    </row>
    <row r="89" ht="15.75" customHeight="1">
      <c r="A89" s="135" t="s">
        <v>337</v>
      </c>
      <c r="B89" s="123" t="s">
        <v>338</v>
      </c>
      <c r="C89" s="123" t="s">
        <v>273</v>
      </c>
      <c r="D89" s="136">
        <f>D27*1000/'Inflation GDP Population'!B$28</f>
        <v>123.9046783</v>
      </c>
      <c r="E89" s="136">
        <f>E27*1000/'Inflation GDP Population'!C$28</f>
        <v>153.7380761</v>
      </c>
      <c r="F89" s="136">
        <f>F27*1000/'Inflation GDP Population'!D$28</f>
        <v>205.9738331</v>
      </c>
      <c r="G89" s="136">
        <f>G27*1000/'Inflation GDP Population'!E$28</f>
        <v>246.127129</v>
      </c>
      <c r="H89" s="136">
        <f>H27*1000/'Inflation GDP Population'!F$28</f>
        <v>120.8694217</v>
      </c>
      <c r="I89" s="136">
        <f>I27*1000/'Inflation GDP Population'!G$28</f>
        <v>143.4423028</v>
      </c>
      <c r="J89" s="136">
        <f>J27*1000/'Inflation GDP Population'!H$28</f>
        <v>146.6574162</v>
      </c>
      <c r="K89" s="136">
        <f>K27*1000/'Inflation GDP Population'!I$28</f>
        <v>144.5221364</v>
      </c>
      <c r="L89" s="136">
        <f>L27*1000/'Inflation GDP Population'!J$28</f>
        <v>157.0251691</v>
      </c>
      <c r="M89" s="136">
        <f>M27*1000/'Inflation GDP Population'!K$28</f>
        <v>152.8404882</v>
      </c>
      <c r="N89" s="136">
        <f>N27*1000/'Inflation GDP Population'!L$28</f>
        <v>154.7907581</v>
      </c>
      <c r="O89" s="136">
        <f>O27*1000/'Inflation GDP Population'!M$28</f>
        <v>172.685895</v>
      </c>
      <c r="P89" s="136">
        <f>P27*1000/'Inflation GDP Population'!N$28</f>
        <v>173.340316</v>
      </c>
      <c r="Q89" s="136">
        <f>Q27*1000/'Inflation GDP Population'!O$28</f>
        <v>231.1095456</v>
      </c>
      <c r="R89" s="136">
        <f>R27*1000/'Inflation GDP Population'!P$28</f>
        <v>239.6388265</v>
      </c>
      <c r="S89" s="136">
        <f>S27*1000/'Inflation GDP Population'!Q$28</f>
        <v>232.2166271</v>
      </c>
      <c r="T89" s="136">
        <f>T27*1000/'Inflation GDP Population'!R$28</f>
        <v>238.8351354</v>
      </c>
      <c r="U89" s="136">
        <f>U27*1000/'Inflation GDP Population'!S$28</f>
        <v>217.3959051</v>
      </c>
      <c r="V89" s="136">
        <f>V27*1000/'Inflation GDP Population'!T$28</f>
        <v>214.5242822</v>
      </c>
      <c r="W89" s="136">
        <f>W27*1000/'Inflation GDP Population'!U$28</f>
        <v>212.2674994</v>
      </c>
      <c r="X89" s="136">
        <f>X27*1000/'Inflation GDP Population'!V$28</f>
        <v>210.9416117</v>
      </c>
      <c r="Y89" s="136">
        <f>Y27*1000/'Inflation GDP Population'!W$28</f>
        <v>214.9443222</v>
      </c>
      <c r="Z89" s="136">
        <f>Z27*1000/'Inflation GDP Population'!X$28</f>
        <v>214.06833</v>
      </c>
      <c r="AA89" s="136">
        <f>AA27*1000/'Inflation GDP Population'!Y$28</f>
        <v>213.2224666</v>
      </c>
      <c r="AB89" s="136">
        <f>AB27*1000/'Inflation GDP Population'!Z$28</f>
        <v>212.4052664</v>
      </c>
      <c r="AC89" s="136">
        <f>AC27*1000/'Inflation GDP Population'!AA$28</f>
        <v>211.6153575</v>
      </c>
      <c r="AD89" s="136">
        <f>AD27*1000/'Inflation GDP Population'!AB$28</f>
        <v>211.3580404</v>
      </c>
      <c r="AE89" s="136">
        <f>AE27*1000/'Inflation GDP Population'!AC$28</f>
        <v>211.2031702</v>
      </c>
      <c r="AF89" s="136">
        <f>AF27*1000/'Inflation GDP Population'!AD$28</f>
        <v>209.3969131</v>
      </c>
      <c r="AG89" s="136">
        <f>AG27*1000/'Inflation GDP Population'!AE$28</f>
        <v>219.325239</v>
      </c>
      <c r="AH89" s="136">
        <f>AH27*1000/'Inflation GDP Population'!AF$28</f>
        <v>210.3654066</v>
      </c>
      <c r="AI89" s="136">
        <f>AI27*1000/'Inflation GDP Population'!AG$28</f>
        <v>210.0458399</v>
      </c>
      <c r="AJ89" s="136">
        <f>AJ27*1000/'Inflation GDP Population'!AH$28</f>
        <v>206.5861995</v>
      </c>
      <c r="AK89" s="136">
        <f>AK27*1000/'Inflation GDP Population'!AI$28</f>
        <v>213.361506</v>
      </c>
      <c r="AL89" s="136">
        <f>AL27*1000/'Inflation GDP Population'!AJ$28</f>
        <v>216.5309093</v>
      </c>
      <c r="AM89" s="136">
        <f>AM27*1000/'Inflation GDP Population'!AK$28</f>
        <v>227.2561435</v>
      </c>
      <c r="AN89" s="136">
        <f>AN27*1000/'Inflation GDP Population'!AL$28</f>
        <v>243.0530074</v>
      </c>
      <c r="AO89" s="136">
        <f>AO27*1000/'Inflation GDP Population'!AM$28</f>
        <v>228.6893562</v>
      </c>
      <c r="AP89" s="136">
        <f>AP27*1000/'Inflation GDP Population'!AN$28</f>
        <v>209.9297628</v>
      </c>
      <c r="AQ89" s="136">
        <f>AQ27*1000/'Inflation GDP Population'!AO$28</f>
        <v>207.8072323</v>
      </c>
      <c r="AR89" s="136">
        <f>AR27*1000/'Inflation GDP Population'!AP$28</f>
        <v>220.8771257</v>
      </c>
      <c r="AS89" s="136">
        <f>AS27*1000/'Inflation GDP Population'!AQ$28</f>
        <v>202.4479135</v>
      </c>
      <c r="AT89" s="136">
        <f>AT27*1000/'Inflation GDP Population'!AR$28</f>
        <v>223.1430602</v>
      </c>
      <c r="AU89" s="136">
        <f>AU27*1000/'Inflation GDP Population'!AS$28</f>
        <v>238.4613735</v>
      </c>
      <c r="AV89" s="136">
        <f>AV27*1000/'Inflation GDP Population'!AT$28</f>
        <v>226.7455314</v>
      </c>
      <c r="AW89" s="136">
        <f>AW27*1000/'Inflation GDP Population'!AU$28</f>
        <v>220.9053927</v>
      </c>
      <c r="AX89" s="136">
        <f>AX27*1000/'Inflation GDP Population'!AV$28</f>
        <v>217.3415416</v>
      </c>
      <c r="AY89" s="136">
        <f>AY27*1000/'Inflation GDP Population'!AW$28</f>
        <v>195.5661141</v>
      </c>
      <c r="AZ89" s="136">
        <f>AZ27*1000/'Inflation GDP Population'!AX$28</f>
        <v>194.8008052</v>
      </c>
      <c r="BA89" s="136">
        <f>BA27*1000/'Inflation GDP Population'!AY$28</f>
        <v>195.4600262</v>
      </c>
      <c r="BB89" s="136">
        <f>BB27*1000/'Inflation GDP Population'!AZ$28</f>
        <v>191.7245935</v>
      </c>
    </row>
    <row r="90" ht="15.75" customHeight="1">
      <c r="A90" s="135" t="s">
        <v>339</v>
      </c>
      <c r="B90" s="93" t="s">
        <v>332</v>
      </c>
      <c r="C90" s="137" t="s">
        <v>276</v>
      </c>
      <c r="D90" s="138">
        <f>D24*1000/'Inflation GDP Population'!B$23*100</f>
        <v>2.164610657</v>
      </c>
      <c r="E90" s="138">
        <f>E24*1000/'Inflation GDP Population'!C$23*100</f>
        <v>2.129966932</v>
      </c>
      <c r="F90" s="138">
        <f>F24*1000/'Inflation GDP Population'!D$23*100</f>
        <v>1.844030334</v>
      </c>
      <c r="G90" s="138">
        <f>G24*1000/'Inflation GDP Population'!E$23*100</f>
        <v>2.117516193</v>
      </c>
      <c r="H90" s="138">
        <f>H24*1000/'Inflation GDP Population'!F$23*100</f>
        <v>2.103581004</v>
      </c>
      <c r="I90" s="138">
        <f>I24*1000/'Inflation GDP Population'!G$23*100</f>
        <v>2.490713595</v>
      </c>
      <c r="J90" s="138">
        <f>J24*1000/'Inflation GDP Population'!H$23*100</f>
        <v>1.918014847</v>
      </c>
      <c r="K90" s="138">
        <f>K24*1000/'Inflation GDP Population'!I$23*100</f>
        <v>1.776657295</v>
      </c>
      <c r="L90" s="138">
        <f>L24*1000/'Inflation GDP Population'!J$23*100</f>
        <v>1.930030283</v>
      </c>
      <c r="M90" s="138">
        <f>M24*1000/'Inflation GDP Population'!K$23*100</f>
        <v>1.344819266</v>
      </c>
      <c r="N90" s="138">
        <f>N24*1000/'Inflation GDP Population'!L$23*100</f>
        <v>1.281738511</v>
      </c>
      <c r="O90" s="138">
        <f>O24*1000/'Inflation GDP Population'!M$23*100</f>
        <v>1.248733264</v>
      </c>
      <c r="P90" s="138">
        <f>P24*1000/'Inflation GDP Population'!N$23*100</f>
        <v>1.005355065</v>
      </c>
      <c r="Q90" s="138">
        <f>Q24*1000/'Inflation GDP Population'!O$23*100</f>
        <v>1.047985349</v>
      </c>
      <c r="R90" s="138">
        <f>R24*1000/'Inflation GDP Population'!P$23*100</f>
        <v>1.046341656</v>
      </c>
      <c r="S90" s="138">
        <f>S24*1000/'Inflation GDP Population'!Q$23*100</f>
        <v>0.8666389226</v>
      </c>
      <c r="T90" s="138">
        <f>T24*1000/'Inflation GDP Population'!R$23*100</f>
        <v>0.8201318976</v>
      </c>
      <c r="U90" s="138">
        <f>U24*1000/'Inflation GDP Population'!S$23*100</f>
        <v>0.7929098156</v>
      </c>
      <c r="V90" s="138">
        <f>V24*1000/'Inflation GDP Population'!T$23*100</f>
        <v>0.7876027272</v>
      </c>
      <c r="W90" s="138">
        <f>W24*1000/'Inflation GDP Population'!U$23*100</f>
        <v>0.712870392</v>
      </c>
      <c r="X90" s="138">
        <f>X24*1000/'Inflation GDP Population'!V$23*100</f>
        <v>0.7135998768</v>
      </c>
      <c r="Y90" s="138">
        <f>Y24*1000/'Inflation GDP Population'!W$23*100</f>
        <v>0.6858496417</v>
      </c>
      <c r="Z90" s="138">
        <f>Z24*1000/'Inflation GDP Population'!X$23*100</f>
        <v>0.6611978068</v>
      </c>
      <c r="AA90" s="138">
        <f>AA24*1000/'Inflation GDP Population'!Y$23*100</f>
        <v>0.6524435492</v>
      </c>
      <c r="AB90" s="138">
        <f>AB24*1000/'Inflation GDP Population'!Z$23*100</f>
        <v>0.6492706505</v>
      </c>
      <c r="AC90" s="138">
        <f>AC24*1000/'Inflation GDP Population'!AA$23*100</f>
        <v>0.6445201327</v>
      </c>
      <c r="AD90" s="138">
        <f>AD24*1000/'Inflation GDP Population'!AB$23*100</f>
        <v>0.6261257196</v>
      </c>
      <c r="AE90" s="138">
        <f>AE24*1000/'Inflation GDP Population'!AC$23*100</f>
        <v>0.6051828533</v>
      </c>
      <c r="AF90" s="138">
        <f>AF24*1000/'Inflation GDP Population'!AD$23*100</f>
        <v>0.5952062301</v>
      </c>
      <c r="AG90" s="138">
        <f>AG24*1000/'Inflation GDP Population'!AE$23*100</f>
        <v>0.5792661655</v>
      </c>
      <c r="AH90" s="138">
        <f>AH24*1000/'Inflation GDP Population'!AF$23*100</f>
        <v>0.5666082602</v>
      </c>
      <c r="AI90" s="138">
        <f>AI24*1000/'Inflation GDP Population'!AG$23*100</f>
        <v>0.5549459239</v>
      </c>
      <c r="AJ90" s="138">
        <f>AJ24*1000/'Inflation GDP Population'!AH$23*100</f>
        <v>0.5469282256</v>
      </c>
      <c r="AK90" s="138">
        <f>AK24*1000/'Inflation GDP Population'!AI$23*100</f>
        <v>0.538694248</v>
      </c>
      <c r="AL90" s="138">
        <f>AL24*1000/'Inflation GDP Population'!AJ$23*100</f>
        <v>0.5232670167</v>
      </c>
      <c r="AM90" s="138">
        <f>AM24*1000/'Inflation GDP Population'!AK$23*100</f>
        <v>0.5146309199</v>
      </c>
      <c r="AN90" s="138">
        <f>AN24*1000/'Inflation GDP Population'!AL$23*100</f>
        <v>0.5034568877</v>
      </c>
      <c r="AO90" s="138">
        <f>AO24*1000/'Inflation GDP Population'!AM$23*100</f>
        <v>0.4909513433</v>
      </c>
      <c r="AP90" s="138">
        <f>AP24*1000/'Inflation GDP Population'!AN$23*100</f>
        <v>0.4810206298</v>
      </c>
      <c r="AQ90" s="138">
        <f>AQ24*1000/'Inflation GDP Population'!AO$23*100</f>
        <v>0.4693594955</v>
      </c>
      <c r="AR90" s="138">
        <f>AR24*1000/'Inflation GDP Population'!AP$23*100</f>
        <v>0.458533278</v>
      </c>
      <c r="AS90" s="138">
        <f>AS24*1000/'Inflation GDP Population'!AQ$23*100</f>
        <v>0.4466053384</v>
      </c>
      <c r="AT90" s="138">
        <f>AT24*1000/'Inflation GDP Population'!AR$23*100</f>
        <v>0.4365727671</v>
      </c>
      <c r="AU90" s="138">
        <f>AU24*1000/'Inflation GDP Population'!AS$23*100</f>
        <v>0.4283470812</v>
      </c>
      <c r="AV90" s="138">
        <f>AV24*1000/'Inflation GDP Population'!AT$23*100</f>
        <v>0.4212381157</v>
      </c>
      <c r="AW90" s="138">
        <f>AW24*1000/'Inflation GDP Population'!AU$23*100</f>
        <v>0.4136364579</v>
      </c>
      <c r="AX90" s="138">
        <f>AX24*1000/'Inflation GDP Population'!AV$23*100</f>
        <v>0.4046267808</v>
      </c>
      <c r="AY90" s="138">
        <f>AY24*1000/'Inflation GDP Population'!AW$23*100</f>
        <v>0.3973372262</v>
      </c>
      <c r="AZ90" s="138">
        <f>AZ24*1000/'Inflation GDP Population'!AX$23*100</f>
        <v>0.3926554113</v>
      </c>
      <c r="BA90" s="138">
        <f>BA24*1000/'Inflation GDP Population'!AY$23*100</f>
        <v>0.3853915678</v>
      </c>
      <c r="BB90" s="138">
        <f>BB24*1000/'Inflation GDP Population'!AZ$23*100</f>
        <v>0.3787596426</v>
      </c>
    </row>
    <row r="91" ht="15.75" customHeight="1">
      <c r="A91" s="135" t="s">
        <v>340</v>
      </c>
      <c r="B91" s="93" t="s">
        <v>334</v>
      </c>
      <c r="C91" s="137" t="s">
        <v>276</v>
      </c>
      <c r="D91" s="138">
        <f>D25*1000/'Inflation GDP Population'!B$23*100</f>
        <v>0.9581135547</v>
      </c>
      <c r="E91" s="138">
        <f>E25*1000/'Inflation GDP Population'!C$23*100</f>
        <v>0.6858773198</v>
      </c>
      <c r="F91" s="138">
        <f>F25*1000/'Inflation GDP Population'!D$23*100</f>
        <v>0.3930748361</v>
      </c>
      <c r="G91" s="138">
        <f>G25*1000/'Inflation GDP Population'!E$23*100</f>
        <v>0.1963454403</v>
      </c>
      <c r="H91" s="138">
        <f>H25*1000/'Inflation GDP Population'!F$23*100</f>
        <v>0.3126516987</v>
      </c>
      <c r="I91" s="138">
        <f>I25*1000/'Inflation GDP Population'!G$23*100</f>
        <v>0.4441909401</v>
      </c>
      <c r="J91" s="138">
        <f>J25*1000/'Inflation GDP Population'!H$23*100</f>
        <v>0.5971584692</v>
      </c>
      <c r="K91" s="138">
        <f>K25*1000/'Inflation GDP Population'!I$23*100</f>
        <v>0.6925738052</v>
      </c>
      <c r="L91" s="138">
        <f>L25*1000/'Inflation GDP Population'!J$23*100</f>
        <v>0.5158953182</v>
      </c>
      <c r="M91" s="138">
        <f>M25*1000/'Inflation GDP Population'!K$23*100</f>
        <v>0.4178155644</v>
      </c>
      <c r="N91" s="138">
        <f>N25*1000/'Inflation GDP Population'!L$23*100</f>
        <v>0.3647550296</v>
      </c>
      <c r="O91" s="138">
        <f>O25*1000/'Inflation GDP Population'!M$23*100</f>
        <v>0.3152615931</v>
      </c>
      <c r="P91" s="138">
        <f>P25*1000/'Inflation GDP Population'!N$23*100</f>
        <v>0.3348711372</v>
      </c>
      <c r="Q91" s="138">
        <f>Q25*1000/'Inflation GDP Population'!O$23*100</f>
        <v>0.4812180236</v>
      </c>
      <c r="R91" s="138">
        <f>R25*1000/'Inflation GDP Population'!P$23*100</f>
        <v>0.4788342387</v>
      </c>
      <c r="S91" s="138">
        <f>S25*1000/'Inflation GDP Population'!Q$23*100</f>
        <v>0.395055203</v>
      </c>
      <c r="T91" s="138">
        <f>T25*1000/'Inflation GDP Population'!R$23*100</f>
        <v>0.4433295502</v>
      </c>
      <c r="U91" s="138">
        <f>U25*1000/'Inflation GDP Population'!S$23*100</f>
        <v>0.2496165464</v>
      </c>
      <c r="V91" s="138">
        <f>V25*1000/'Inflation GDP Population'!T$23*100</f>
        <v>0.2404744017</v>
      </c>
      <c r="W91" s="138">
        <f>W25*1000/'Inflation GDP Population'!U$23*100</f>
        <v>0.2726948972</v>
      </c>
      <c r="X91" s="138">
        <f>X25*1000/'Inflation GDP Population'!V$23*100</f>
        <v>0.4140908496</v>
      </c>
      <c r="Y91" s="138">
        <f>Y25*1000/'Inflation GDP Population'!W$23*100</f>
        <v>0.2116897723</v>
      </c>
      <c r="Z91" s="138">
        <f>Z25*1000/'Inflation GDP Population'!X$23*100</f>
        <v>0.195577134</v>
      </c>
      <c r="AA91" s="138">
        <f>AA25*1000/'Inflation GDP Population'!Y$23*100</f>
        <v>0.1706542913</v>
      </c>
      <c r="AB91" s="138">
        <f>AB25*1000/'Inflation GDP Population'!Z$23*100</f>
        <v>0.2096122263</v>
      </c>
      <c r="AC91" s="138">
        <f>AC25*1000/'Inflation GDP Population'!AA$23*100</f>
        <v>0.2417830278</v>
      </c>
      <c r="AD91" s="138">
        <f>AD25*1000/'Inflation GDP Population'!AB$23*100</f>
        <v>0.3041900772</v>
      </c>
      <c r="AE91" s="138">
        <f>AE25*1000/'Inflation GDP Population'!AC$23*100</f>
        <v>0.3242192065</v>
      </c>
      <c r="AF91" s="138">
        <f>AF25*1000/'Inflation GDP Population'!AD$23*100</f>
        <v>0.3679421983</v>
      </c>
      <c r="AG91" s="138">
        <f>AG25*1000/'Inflation GDP Population'!AE$23*100</f>
        <v>0.3387044271</v>
      </c>
      <c r="AH91" s="138">
        <f>AH25*1000/'Inflation GDP Population'!AF$23*100</f>
        <v>0.2569080088</v>
      </c>
      <c r="AI91" s="138">
        <f>AI25*1000/'Inflation GDP Population'!AG$23*100</f>
        <v>0.2776626436</v>
      </c>
      <c r="AJ91" s="138">
        <f>AJ25*1000/'Inflation GDP Population'!AH$23*100</f>
        <v>0.2840734793</v>
      </c>
      <c r="AK91" s="138">
        <f>AK25*1000/'Inflation GDP Population'!AI$23*100</f>
        <v>0.4114103923</v>
      </c>
      <c r="AL91" s="138">
        <f>AL25*1000/'Inflation GDP Population'!AJ$23*100</f>
        <v>0.4764444309</v>
      </c>
      <c r="AM91" s="138">
        <f>AM25*1000/'Inflation GDP Population'!AK$23*100</f>
        <v>0.5807165503</v>
      </c>
      <c r="AN91" s="138">
        <f>AN25*1000/'Inflation GDP Population'!AL$23*100</f>
        <v>0.5044116411</v>
      </c>
      <c r="AO91" s="138">
        <f>AO25*1000/'Inflation GDP Population'!AM$23*100</f>
        <v>0.3766255277</v>
      </c>
      <c r="AP91" s="138">
        <f>AP25*1000/'Inflation GDP Population'!AN$23*100</f>
        <v>0.2379563909</v>
      </c>
      <c r="AQ91" s="138">
        <f>AQ25*1000/'Inflation GDP Population'!AO$23*100</f>
        <v>0.1465407295</v>
      </c>
      <c r="AR91" s="138">
        <f>AR25*1000/'Inflation GDP Population'!AP$23*100</f>
        <v>0.1338674849</v>
      </c>
      <c r="AS91" s="138">
        <f>AS25*1000/'Inflation GDP Population'!AQ$23*100</f>
        <v>0.2014381876</v>
      </c>
      <c r="AT91" s="138">
        <f>AT25*1000/'Inflation GDP Population'!AR$23*100</f>
        <v>0.2239655281</v>
      </c>
      <c r="AU91" s="138">
        <f>AU25*1000/'Inflation GDP Population'!AS$23*100</f>
        <v>0.1985905325</v>
      </c>
      <c r="AV91" s="138">
        <f>AV25*1000/'Inflation GDP Population'!AT$23*100</f>
        <v>0.2209495334</v>
      </c>
      <c r="AW91" s="138">
        <f>AW25*1000/'Inflation GDP Population'!AU$23*100</f>
        <v>0.1609903496</v>
      </c>
      <c r="AX91" s="138">
        <f>AX25*1000/'Inflation GDP Population'!AV$23*100</f>
        <v>0.1348238129</v>
      </c>
      <c r="AY91" s="138">
        <f>AY25*1000/'Inflation GDP Population'!AW$23*100</f>
        <v>0.1484309964</v>
      </c>
      <c r="AZ91" s="138">
        <f>AZ25*1000/'Inflation GDP Population'!AX$23*100</f>
        <v>0.1399495754</v>
      </c>
      <c r="BA91" s="138">
        <f>BA25*1000/'Inflation GDP Population'!AY$23*100</f>
        <v>0.09114577442</v>
      </c>
      <c r="BB91" s="138">
        <f>BB25*1000/'Inflation GDP Population'!AZ$23*100</f>
        <v>0.004178680837</v>
      </c>
    </row>
    <row r="92" ht="15.75" customHeight="1">
      <c r="A92" s="135" t="s">
        <v>341</v>
      </c>
      <c r="B92" s="123" t="s">
        <v>336</v>
      </c>
      <c r="C92" s="137" t="s">
        <v>276</v>
      </c>
      <c r="D92" s="138">
        <f>D26*1000/'Inflation GDP Population'!B$23*100</f>
        <v>0.4975596131</v>
      </c>
      <c r="E92" s="138">
        <f>E26*1000/'Inflation GDP Population'!C$23*100</f>
        <v>0.5162439646</v>
      </c>
      <c r="F92" s="138">
        <f>F26*1000/'Inflation GDP Population'!D$23*100</f>
        <v>0.723730514</v>
      </c>
      <c r="G92" s="138">
        <f>G26*1000/'Inflation GDP Population'!E$23*100</f>
        <v>0.8908635715</v>
      </c>
      <c r="H92" s="138">
        <f>H26*1000/'Inflation GDP Population'!F$23*100</f>
        <v>0.4214531166</v>
      </c>
      <c r="I92" s="138">
        <f>I26*1000/'Inflation GDP Population'!G$23*100</f>
        <v>0.3966034271</v>
      </c>
      <c r="J92" s="138">
        <f>J26*1000/'Inflation GDP Population'!H$23*100</f>
        <v>0.3673973784</v>
      </c>
      <c r="K92" s="138">
        <f>K26*1000/'Inflation GDP Population'!I$23*100</f>
        <v>0.353923978</v>
      </c>
      <c r="L92" s="138">
        <f>L26*1000/'Inflation GDP Population'!J$23*100</f>
        <v>0.3380988598</v>
      </c>
      <c r="M92" s="138">
        <f>M26*1000/'Inflation GDP Population'!K$23*100</f>
        <v>0.3949448831</v>
      </c>
      <c r="N92" s="138">
        <f>N26*1000/'Inflation GDP Population'!L$23*100</f>
        <v>0.3939292846</v>
      </c>
      <c r="O92" s="138">
        <f>O26*1000/'Inflation GDP Population'!M$23*100</f>
        <v>0.3731045319</v>
      </c>
      <c r="P92" s="138">
        <f>P26*1000/'Inflation GDP Population'!N$23*100</f>
        <v>0.3723934414</v>
      </c>
      <c r="Q92" s="138">
        <f>Q26*1000/'Inflation GDP Population'!O$23*100</f>
        <v>0.3855028962</v>
      </c>
      <c r="R92" s="138">
        <f>R26*1000/'Inflation GDP Population'!P$23*100</f>
        <v>0.4224057681</v>
      </c>
      <c r="S92" s="138">
        <f>S26*1000/'Inflation GDP Population'!Q$23*100</f>
        <v>0.4513105443</v>
      </c>
      <c r="T92" s="138">
        <f>T26*1000/'Inflation GDP Population'!R$23*100</f>
        <v>0.46934152</v>
      </c>
      <c r="U92" s="138">
        <f>U26*1000/'Inflation GDP Population'!S$23*100</f>
        <v>0.4132290407</v>
      </c>
      <c r="V92" s="138">
        <f>V26*1000/'Inflation GDP Population'!T$23*100</f>
        <v>0.3903613272</v>
      </c>
      <c r="W92" s="138">
        <f>W26*1000/'Inflation GDP Population'!U$23*100</f>
        <v>0.4030603723</v>
      </c>
      <c r="X92" s="138">
        <f>X26*1000/'Inflation GDP Population'!V$23*100</f>
        <v>0.4035321111</v>
      </c>
      <c r="Y92" s="138">
        <f>Y26*1000/'Inflation GDP Population'!W$23*100</f>
        <v>0.3958102587</v>
      </c>
      <c r="Z92" s="138">
        <f>Z26*1000/'Inflation GDP Population'!X$23*100</f>
        <v>0.391566995</v>
      </c>
      <c r="AA92" s="138">
        <f>AA26*1000/'Inflation GDP Population'!Y$23*100</f>
        <v>0.3873411914</v>
      </c>
      <c r="AB92" s="138">
        <f>AB26*1000/'Inflation GDP Population'!Z$23*100</f>
        <v>0.3831337335</v>
      </c>
      <c r="AC92" s="138">
        <f>AC26*1000/'Inflation GDP Population'!AA$23*100</f>
        <v>0.3789454664</v>
      </c>
      <c r="AD92" s="138">
        <f>AD26*1000/'Inflation GDP Population'!AB$23*100</f>
        <v>0.3747771965</v>
      </c>
      <c r="AE92" s="138">
        <f>AE26*1000/'Inflation GDP Population'!AC$23*100</f>
        <v>0.370629692</v>
      </c>
      <c r="AF92" s="138">
        <f>AF26*1000/'Inflation GDP Population'!AD$23*100</f>
        <v>0.3665036845</v>
      </c>
      <c r="AG92" s="138">
        <f>AG26*1000/'Inflation GDP Population'!AE$23*100</f>
        <v>0.36239987</v>
      </c>
      <c r="AH92" s="138">
        <f>AH26*1000/'Inflation GDP Population'!AF$23*100</f>
        <v>0.35831891</v>
      </c>
      <c r="AI92" s="138">
        <f>AI26*1000/'Inflation GDP Population'!AG$23*100</f>
        <v>0.3542614325</v>
      </c>
      <c r="AJ92" s="138">
        <f>AJ26*1000/'Inflation GDP Population'!AH$23*100</f>
        <v>0.3502280331</v>
      </c>
      <c r="AK92" s="138">
        <f>AK26*1000/'Inflation GDP Population'!AI$23*100</f>
        <v>0.3462192762</v>
      </c>
      <c r="AL92" s="138">
        <f>AL26*1000/'Inflation GDP Population'!AJ$23*100</f>
        <v>0.3422356954</v>
      </c>
      <c r="AM92" s="138">
        <f>AM26*1000/'Inflation GDP Population'!AK$23*100</f>
        <v>0.3382777953</v>
      </c>
      <c r="AN92" s="138">
        <f>AN26*1000/'Inflation GDP Population'!AL$23*100</f>
        <v>0.3343460515</v>
      </c>
      <c r="AO92" s="138">
        <f>AO26*1000/'Inflation GDP Population'!AM$23*100</f>
        <v>0.3304409125</v>
      </c>
      <c r="AP92" s="138">
        <f>AP26*1000/'Inflation GDP Population'!AN$23*100</f>
        <v>0.3265627996</v>
      </c>
      <c r="AQ92" s="138">
        <f>AQ26*1000/'Inflation GDP Population'!AO$23*100</f>
        <v>0.3227121086</v>
      </c>
      <c r="AR92" s="138">
        <f>AR26*1000/'Inflation GDP Population'!AP$23*100</f>
        <v>0.3188892099</v>
      </c>
      <c r="AS92" s="138">
        <f>AS26*1000/'Inflation GDP Population'!AQ$23*100</f>
        <v>0.31509445</v>
      </c>
      <c r="AT92" s="138">
        <f>AT26*1000/'Inflation GDP Population'!AR$23*100</f>
        <v>0.3113281519</v>
      </c>
      <c r="AU92" s="138">
        <f>AU26*1000/'Inflation GDP Population'!AS$23*100</f>
        <v>0.3075906157</v>
      </c>
      <c r="AV92" s="138">
        <f>AV26*1000/'Inflation GDP Population'!AT$23*100</f>
        <v>0.3038821198</v>
      </c>
      <c r="AW92" s="138">
        <f>AW26*1000/'Inflation GDP Population'!AU$23*100</f>
        <v>0.3002029215</v>
      </c>
      <c r="AX92" s="138">
        <f>AX26*1000/'Inflation GDP Population'!AV$23*100</f>
        <v>0.2965532573</v>
      </c>
      <c r="AY92" s="138">
        <f>AY26*1000/'Inflation GDP Population'!AW$23*100</f>
        <v>0.2929333443</v>
      </c>
      <c r="AZ92" s="138">
        <f>AZ26*1000/'Inflation GDP Population'!AX$23*100</f>
        <v>0.2893433803</v>
      </c>
      <c r="BA92" s="138">
        <f>BA26*1000/'Inflation GDP Population'!AY$23*100</f>
        <v>0.2857835444</v>
      </c>
      <c r="BB92" s="138">
        <f>BB26*1000/'Inflation GDP Population'!AZ$23*100</f>
        <v>0.2822539983</v>
      </c>
    </row>
    <row r="93" ht="15.75" customHeight="1">
      <c r="A93" s="135" t="s">
        <v>342</v>
      </c>
      <c r="B93" s="123" t="s">
        <v>338</v>
      </c>
      <c r="C93" s="137" t="s">
        <v>276</v>
      </c>
      <c r="D93" s="138">
        <f>D27*1000/'Inflation GDP Population'!B$23*100</f>
        <v>0.2544019522</v>
      </c>
      <c r="E93" s="138">
        <f>E27*1000/'Inflation GDP Population'!C$23*100</f>
        <v>0.3138571162</v>
      </c>
      <c r="F93" s="138">
        <f>F27*1000/'Inflation GDP Population'!D$23*100</f>
        <v>0.4267083227</v>
      </c>
      <c r="G93" s="138">
        <f>G27*1000/'Inflation GDP Population'!E$23*100</f>
        <v>0.500494054</v>
      </c>
      <c r="H93" s="138">
        <f>H27*1000/'Inflation GDP Population'!F$23*100</f>
        <v>0.2348904525</v>
      </c>
      <c r="I93" s="138">
        <f>I27*1000/'Inflation GDP Population'!G$23*100</f>
        <v>0.2686345422</v>
      </c>
      <c r="J93" s="138">
        <f>J27*1000/'Inflation GDP Population'!H$23*100</f>
        <v>0.2637480994</v>
      </c>
      <c r="K93" s="138">
        <f>K27*1000/'Inflation GDP Population'!I$23*100</f>
        <v>0.2507349753</v>
      </c>
      <c r="L93" s="138">
        <f>L27*1000/'Inflation GDP Population'!J$23*100</f>
        <v>0.2698210269</v>
      </c>
      <c r="M93" s="138">
        <f>M27*1000/'Inflation GDP Population'!K$23*100</f>
        <v>0.2871684153</v>
      </c>
      <c r="N93" s="138">
        <f>N27*1000/'Inflation GDP Population'!L$23*100</f>
        <v>0.2817517465</v>
      </c>
      <c r="O93" s="138">
        <f>O27*1000/'Inflation GDP Population'!M$23*100</f>
        <v>0.3028206993</v>
      </c>
      <c r="P93" s="138">
        <f>P27*1000/'Inflation GDP Population'!N$23*100</f>
        <v>0.2972550444</v>
      </c>
      <c r="Q93" s="138">
        <f>Q27*1000/'Inflation GDP Population'!O$23*100</f>
        <v>0.3846890365</v>
      </c>
      <c r="R93" s="138">
        <f>R27*1000/'Inflation GDP Population'!P$23*100</f>
        <v>0.3951827957</v>
      </c>
      <c r="S93" s="138">
        <f>S27*1000/'Inflation GDP Population'!Q$23*100</f>
        <v>0.3953372088</v>
      </c>
      <c r="T93" s="138">
        <f>T27*1000/'Inflation GDP Population'!R$23*100</f>
        <v>0.4183035221</v>
      </c>
      <c r="U93" s="138">
        <f>U27*1000/'Inflation GDP Population'!S$23*100</f>
        <v>0.3696640937</v>
      </c>
      <c r="V93" s="138">
        <f>V27*1000/'Inflation GDP Population'!T$23*100</f>
        <v>0.3499135034</v>
      </c>
      <c r="W93" s="138">
        <f>W27*1000/'Inflation GDP Population'!U$23*100</f>
        <v>0.3424900839</v>
      </c>
      <c r="X93" s="138">
        <f>X27*1000/'Inflation GDP Population'!V$23*100</f>
        <v>0.3389244689</v>
      </c>
      <c r="Y93" s="138">
        <f>Y27*1000/'Inflation GDP Population'!W$23*100</f>
        <v>0.344541389</v>
      </c>
      <c r="Z93" s="138">
        <f>Z27*1000/'Inflation GDP Population'!X$23*100</f>
        <v>0.3422286511</v>
      </c>
      <c r="AA93" s="138">
        <f>AA27*1000/'Inflation GDP Population'!Y$23*100</f>
        <v>0.3398782628</v>
      </c>
      <c r="AB93" s="138">
        <f>AB27*1000/'Inflation GDP Population'!Z$23*100</f>
        <v>0.3374925119</v>
      </c>
      <c r="AC93" s="138">
        <f>AC27*1000/'Inflation GDP Population'!AA$23*100</f>
        <v>0.3350736125</v>
      </c>
      <c r="AD93" s="138">
        <f>AD27*1000/'Inflation GDP Population'!AB$23*100</f>
        <v>0.3334228598</v>
      </c>
      <c r="AE93" s="138">
        <f>AE27*1000/'Inflation GDP Population'!AC$23*100</f>
        <v>0.3318588483</v>
      </c>
      <c r="AF93" s="138">
        <f>AF27*1000/'Inflation GDP Population'!AD$23*100</f>
        <v>0.327639098</v>
      </c>
      <c r="AG93" s="138">
        <f>AG27*1000/'Inflation GDP Population'!AE$23*100</f>
        <v>0.341653429</v>
      </c>
      <c r="AH93" s="138">
        <f>AH27*1000/'Inflation GDP Population'!AF$23*100</f>
        <v>0.326171095</v>
      </c>
      <c r="AI93" s="138">
        <f>AI27*1000/'Inflation GDP Population'!AG$23*100</f>
        <v>0.3242205372</v>
      </c>
      <c r="AJ93" s="138">
        <f>AJ27*1000/'Inflation GDP Population'!AH$23*100</f>
        <v>0.3173845383</v>
      </c>
      <c r="AK93" s="138">
        <f>AK27*1000/'Inflation GDP Population'!AI$23*100</f>
        <v>0.3261851104</v>
      </c>
      <c r="AL93" s="138">
        <f>AL27*1000/'Inflation GDP Population'!AJ$23*100</f>
        <v>0.3293365067</v>
      </c>
      <c r="AM93" s="138">
        <f>AM27*1000/'Inflation GDP Population'!AK$23*100</f>
        <v>0.343809942</v>
      </c>
      <c r="AN93" s="138">
        <f>AN27*1000/'Inflation GDP Population'!AL$23*100</f>
        <v>0.3656790107</v>
      </c>
      <c r="AO93" s="138">
        <f>AO27*1000/'Inflation GDP Population'!AM$23*100</f>
        <v>0.3421031145</v>
      </c>
      <c r="AP93" s="138">
        <f>AP27*1000/'Inflation GDP Population'!AN$23*100</f>
        <v>0.312187303</v>
      </c>
      <c r="AQ93" s="138">
        <f>AQ27*1000/'Inflation GDP Population'!AO$23*100</f>
        <v>0.3071512804</v>
      </c>
      <c r="AR93" s="138">
        <f>AR27*1000/'Inflation GDP Population'!AP$23*100</f>
        <v>0.3244257282</v>
      </c>
      <c r="AS93" s="138">
        <f>AS27*1000/'Inflation GDP Population'!AQ$23*100</f>
        <v>0.296028238</v>
      </c>
      <c r="AT93" s="138">
        <f>AT27*1000/'Inflation GDP Population'!AR$23*100</f>
        <v>0.3247590355</v>
      </c>
      <c r="AU93" s="138">
        <f>AU27*1000/'Inflation GDP Population'!AS$23*100</f>
        <v>0.3453500347</v>
      </c>
      <c r="AV93" s="138">
        <f>AV27*1000/'Inflation GDP Population'!AT$23*100</f>
        <v>0.3267022385</v>
      </c>
      <c r="AW93" s="138">
        <f>AW27*1000/'Inflation GDP Population'!AU$23*100</f>
        <v>0.3165938798</v>
      </c>
      <c r="AX93" s="138">
        <f>AX27*1000/'Inflation GDP Population'!AV$23*100</f>
        <v>0.3097670186</v>
      </c>
      <c r="AY93" s="138">
        <f>AY27*1000/'Inflation GDP Population'!AW$23*100</f>
        <v>0.2771392778</v>
      </c>
      <c r="AZ93" s="138">
        <f>AZ27*1000/'Inflation GDP Population'!AX$23*100</f>
        <v>0.2744260704</v>
      </c>
      <c r="BA93" s="138">
        <f>BA27*1000/'Inflation GDP Population'!AY$23*100</f>
        <v>0.273679976</v>
      </c>
      <c r="BB93" s="138">
        <f>BB27*1000/'Inflation GDP Population'!AZ$23*100</f>
        <v>0.2667692514</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0</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360</v>
      </c>
      <c r="AF6" s="145">
        <f>'Assumptions (Coal)'!AE53</f>
        <v>2571.3</v>
      </c>
      <c r="AG6" s="145">
        <f>'Assumptions (Coal)'!AF53</f>
        <v>2333.3</v>
      </c>
      <c r="AH6" s="145">
        <f>'Assumptions (Coal)'!AG53</f>
        <v>1408.2</v>
      </c>
      <c r="AI6" s="145">
        <f>'Assumptions (Coal)'!AH53</f>
        <v>2212</v>
      </c>
      <c r="AJ6" s="145">
        <f>'Assumptions (Coal)'!AI53</f>
        <v>0</v>
      </c>
      <c r="AK6" s="145">
        <f>'Assumptions (Coal)'!AJ53</f>
        <v>2189.9</v>
      </c>
      <c r="AL6" s="145">
        <f>'Assumptions (Coal)'!AK53</f>
        <v>453.5</v>
      </c>
      <c r="AM6" s="145">
        <f>'Assumptions (Coal)'!AL53</f>
        <v>0</v>
      </c>
      <c r="AN6" s="145">
        <f>'Assumptions (Coal)'!AM53</f>
        <v>2181.9</v>
      </c>
      <c r="AO6" s="145">
        <f>'Assumptions (Coal)'!AN53</f>
        <v>1676.8</v>
      </c>
      <c r="AP6" s="145">
        <f>'Assumptions (Coal)'!AO53</f>
        <v>0</v>
      </c>
      <c r="AQ6" s="145">
        <f>'Assumptions (Coal)'!AP53</f>
        <v>460</v>
      </c>
      <c r="AR6" s="145">
        <f>'Assumptions (Coal)'!AQ53</f>
        <v>0</v>
      </c>
      <c r="AS6" s="145">
        <f>'Assumptions (Coal)'!AR53</f>
        <v>174.6</v>
      </c>
      <c r="AT6" s="145">
        <f>'Assumptions (Coal)'!AS53</f>
        <v>174.6</v>
      </c>
      <c r="AU6" s="145">
        <f>'Assumptions (Coal)'!AT53</f>
        <v>566</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20443.5</v>
      </c>
      <c r="Y7" s="148">
        <f>X7-'Assumptions (Coal)'!X53+X18</f>
        <v>20443.5</v>
      </c>
      <c r="Z7" s="148">
        <f>Y7-'Assumptions (Coal)'!Y53+Y18</f>
        <v>20443.5</v>
      </c>
      <c r="AA7" s="148">
        <f>Z7-'Assumptions (Coal)'!Z53+Z18</f>
        <v>20443.5</v>
      </c>
      <c r="AB7" s="148">
        <f>AA7-'Assumptions (Coal)'!AA53+AA18</f>
        <v>20443.5</v>
      </c>
      <c r="AC7" s="148">
        <f>AB7-'Assumptions (Coal)'!AB53+AB18</f>
        <v>20443.5</v>
      </c>
      <c r="AD7" s="148">
        <f>AC7-'Assumptions (Coal)'!AC53+AC18</f>
        <v>20443.5</v>
      </c>
      <c r="AE7" s="148">
        <f>AD7-'Assumptions (Coal)'!AD53+AD18</f>
        <v>20083.5</v>
      </c>
      <c r="AF7" s="148">
        <f>AE7-'Assumptions (Coal)'!AE53+AE18</f>
        <v>17512.2</v>
      </c>
      <c r="AG7" s="148">
        <f>AF7-'Assumptions (Coal)'!AF53+AF18</f>
        <v>15178.9</v>
      </c>
      <c r="AH7" s="148">
        <f>AG7-'Assumptions (Coal)'!AG53+AG18</f>
        <v>15230.50657</v>
      </c>
      <c r="AI7" s="148">
        <f>AH7-'Assumptions (Coal)'!AH53+AH18</f>
        <v>14046.22723</v>
      </c>
      <c r="AJ7" s="148">
        <f>AI7-'Assumptions (Coal)'!AI53+AI18</f>
        <v>15877.74789</v>
      </c>
      <c r="AK7" s="148">
        <f>AJ7-'Assumptions (Coal)'!AJ53+AJ18</f>
        <v>13687.84789</v>
      </c>
      <c r="AL7" s="148">
        <f>AK7-'Assumptions (Coal)'!AK53+AK18</f>
        <v>14663.2892</v>
      </c>
      <c r="AM7" s="148">
        <f>AL7-'Assumptions (Coal)'!AL53+AL18</f>
        <v>14736.30986</v>
      </c>
      <c r="AN7" s="148">
        <f>AM7-'Assumptions (Coal)'!AM53+AM18</f>
        <v>12554.40986</v>
      </c>
      <c r="AO7" s="148">
        <f>AN7-'Assumptions (Coal)'!AN53+AN18</f>
        <v>12298.55118</v>
      </c>
      <c r="AP7" s="148">
        <f>AO7-'Assumptions (Coal)'!AO53+AO18</f>
        <v>13594.87183</v>
      </c>
      <c r="AQ7" s="148">
        <f>AP7-'Assumptions (Coal)'!AP53+AP18</f>
        <v>13134.87183</v>
      </c>
      <c r="AR7" s="148">
        <f>AQ7-'Assumptions (Coal)'!AQ53+AQ18</f>
        <v>13134.87183</v>
      </c>
      <c r="AS7" s="148">
        <f>AR7-'Assumptions (Coal)'!AR53+AR18</f>
        <v>12960.27183</v>
      </c>
      <c r="AT7" s="148">
        <f>AS7-'Assumptions (Coal)'!AS53+AS18</f>
        <v>12785.67183</v>
      </c>
      <c r="AU7" s="148">
        <f>AT7-'Assumptions (Coal)'!AT53+AT18</f>
        <v>12219.67183</v>
      </c>
      <c r="AV7" s="148">
        <f>AU7-'Assumptions (Coal)'!AU53+AU18</f>
        <v>12219.67183</v>
      </c>
      <c r="AW7" s="148">
        <f>AV7-'Assumptions (Coal)'!AV53+AV18</f>
        <v>12219.67183</v>
      </c>
      <c r="AX7" s="148">
        <f>AW7-'Assumptions (Coal)'!AW53+AW18</f>
        <v>12219.67183</v>
      </c>
      <c r="AY7" s="148">
        <f>AX7-'Assumptions (Coal)'!AX53+AX18</f>
        <v>12219.67183</v>
      </c>
      <c r="AZ7" s="148">
        <f>AY7-'Assumptions (Coal)'!AY53+AY18</f>
        <v>12219.67183</v>
      </c>
      <c r="BA7" s="148">
        <f>AZ7-'Assumptions (Coal)'!AZ53+AZ18</f>
        <v>12219.67183</v>
      </c>
      <c r="BB7" s="148"/>
    </row>
    <row r="8" ht="15.0" customHeight="1">
      <c r="A8" s="149" t="s">
        <v>350</v>
      </c>
      <c r="B8" s="150" t="s">
        <v>149</v>
      </c>
      <c r="C8" s="151">
        <v>21440.5</v>
      </c>
      <c r="D8" s="152">
        <v>21440.5</v>
      </c>
      <c r="E8" s="152">
        <v>21440.5</v>
      </c>
      <c r="F8" s="152">
        <v>21440.5</v>
      </c>
      <c r="G8" s="152">
        <v>21440.5</v>
      </c>
      <c r="H8" s="152">
        <v>21440.5</v>
      </c>
      <c r="I8" s="152">
        <v>21077.5</v>
      </c>
      <c r="J8" s="152">
        <v>21077.5</v>
      </c>
      <c r="K8" s="152">
        <v>21077.5</v>
      </c>
      <c r="L8" s="152">
        <v>21077.5</v>
      </c>
      <c r="M8" s="152">
        <v>23533.8</v>
      </c>
      <c r="N8" s="152">
        <v>24412.4</v>
      </c>
      <c r="O8" s="152">
        <v>24412.4</v>
      </c>
      <c r="P8" s="152">
        <v>25420.4</v>
      </c>
      <c r="Q8" s="152">
        <v>25420.4</v>
      </c>
      <c r="R8" s="152">
        <v>25420.4</v>
      </c>
      <c r="S8" s="152">
        <v>24862.4</v>
      </c>
      <c r="T8" s="152">
        <v>24862.4</v>
      </c>
      <c r="U8" s="152">
        <v>20443.5</v>
      </c>
      <c r="V8" s="153">
        <f t="shared" ref="V8:W8" si="1">U8+V18</f>
        <v>20443.5</v>
      </c>
      <c r="W8" s="153">
        <f t="shared" si="1"/>
        <v>20443.5</v>
      </c>
      <c r="X8" s="154">
        <f t="shared" ref="X8:AZ8" si="2">W8+($BA$8-$W$8)/($BA$2-$W$2)</f>
        <v>20063.02066</v>
      </c>
      <c r="Y8" s="154">
        <f t="shared" si="2"/>
        <v>19682.54131</v>
      </c>
      <c r="Z8" s="154">
        <f t="shared" si="2"/>
        <v>19302.06197</v>
      </c>
      <c r="AA8" s="154">
        <f t="shared" si="2"/>
        <v>18921.58263</v>
      </c>
      <c r="AB8" s="154">
        <f t="shared" si="2"/>
        <v>18541.10329</v>
      </c>
      <c r="AC8" s="154">
        <f t="shared" si="2"/>
        <v>18160.62394</v>
      </c>
      <c r="AD8" s="154">
        <f t="shared" si="2"/>
        <v>17780.1446</v>
      </c>
      <c r="AE8" s="154">
        <f t="shared" si="2"/>
        <v>17399.66526</v>
      </c>
      <c r="AF8" s="154">
        <f t="shared" si="2"/>
        <v>17019.18592</v>
      </c>
      <c r="AG8" s="154">
        <f t="shared" si="2"/>
        <v>16638.70657</v>
      </c>
      <c r="AH8" s="154">
        <f t="shared" si="2"/>
        <v>16258.22723</v>
      </c>
      <c r="AI8" s="154">
        <f t="shared" si="2"/>
        <v>15877.74789</v>
      </c>
      <c r="AJ8" s="154">
        <f t="shared" si="2"/>
        <v>15497.26855</v>
      </c>
      <c r="AK8" s="154">
        <f t="shared" si="2"/>
        <v>15116.7892</v>
      </c>
      <c r="AL8" s="154">
        <f t="shared" si="2"/>
        <v>14736.30986</v>
      </c>
      <c r="AM8" s="154">
        <f t="shared" si="2"/>
        <v>14355.83052</v>
      </c>
      <c r="AN8" s="154">
        <f t="shared" si="2"/>
        <v>13975.35118</v>
      </c>
      <c r="AO8" s="154">
        <f t="shared" si="2"/>
        <v>13594.87183</v>
      </c>
      <c r="AP8" s="154">
        <f t="shared" si="2"/>
        <v>13214.39249</v>
      </c>
      <c r="AQ8" s="154">
        <f t="shared" si="2"/>
        <v>12833.91315</v>
      </c>
      <c r="AR8" s="154">
        <f t="shared" si="2"/>
        <v>12453.43381</v>
      </c>
      <c r="AS8" s="154">
        <f t="shared" si="2"/>
        <v>12072.95446</v>
      </c>
      <c r="AT8" s="154">
        <f t="shared" si="2"/>
        <v>11692.47512</v>
      </c>
      <c r="AU8" s="154">
        <f t="shared" si="2"/>
        <v>11311.99578</v>
      </c>
      <c r="AV8" s="154">
        <f t="shared" si="2"/>
        <v>10931.51643</v>
      </c>
      <c r="AW8" s="154">
        <f t="shared" si="2"/>
        <v>10551.03709</v>
      </c>
      <c r="AX8" s="154">
        <f t="shared" si="2"/>
        <v>10170.55775</v>
      </c>
      <c r="AY8" s="154">
        <f t="shared" si="2"/>
        <v>9790.078407</v>
      </c>
      <c r="AZ8" s="154">
        <f t="shared" si="2"/>
        <v>9409.599064</v>
      </c>
      <c r="BA8" s="155">
        <f>Inputs!H3</f>
        <v>9029.119722</v>
      </c>
    </row>
    <row r="9">
      <c r="A9" s="149" t="s">
        <v>28</v>
      </c>
      <c r="B9" s="150" t="s">
        <v>150</v>
      </c>
      <c r="C9" s="156">
        <v>140.671964</v>
      </c>
      <c r="D9" s="156">
        <v>135.099921</v>
      </c>
      <c r="E9" s="156">
        <v>141.84724</v>
      </c>
      <c r="F9" s="156">
        <v>146.98951</v>
      </c>
      <c r="G9" s="156">
        <v>148.884655</v>
      </c>
      <c r="H9" s="156">
        <v>148.358023</v>
      </c>
      <c r="I9" s="156">
        <v>146.391341</v>
      </c>
      <c r="J9" s="156">
        <v>147.278889</v>
      </c>
      <c r="K9" s="156">
        <v>147.131841</v>
      </c>
      <c r="L9" s="156">
        <v>139.106597</v>
      </c>
      <c r="M9" s="156">
        <v>150.172832</v>
      </c>
      <c r="N9" s="156">
        <v>157.896535</v>
      </c>
      <c r="O9" s="156">
        <v>138.088223</v>
      </c>
      <c r="P9" s="156">
        <v>149.404243</v>
      </c>
      <c r="Q9" s="156">
        <v>148.173726</v>
      </c>
      <c r="R9" s="156">
        <v>121.554284</v>
      </c>
      <c r="S9" s="156">
        <v>121.230932</v>
      </c>
      <c r="T9" s="156">
        <v>134.648358</v>
      </c>
      <c r="U9" s="156">
        <v>111.722643</v>
      </c>
      <c r="V9" s="157">
        <f t="shared" ref="V9:W9" si="3">U9</f>
        <v>111.722643</v>
      </c>
      <c r="W9" s="157">
        <f t="shared" si="3"/>
        <v>111.722643</v>
      </c>
      <c r="X9" s="154">
        <f t="shared" ref="X9:AZ9" si="4">W9+($BA$9-$W$9)/($BA$2-$W$2)</f>
        <v>110.6335047</v>
      </c>
      <c r="Y9" s="154">
        <f t="shared" si="4"/>
        <v>109.5443664</v>
      </c>
      <c r="Z9" s="154">
        <f t="shared" si="4"/>
        <v>108.4552281</v>
      </c>
      <c r="AA9" s="154">
        <f t="shared" si="4"/>
        <v>107.3660898</v>
      </c>
      <c r="AB9" s="154">
        <f t="shared" si="4"/>
        <v>106.2769516</v>
      </c>
      <c r="AC9" s="154">
        <f t="shared" si="4"/>
        <v>105.1878133</v>
      </c>
      <c r="AD9" s="154">
        <f t="shared" si="4"/>
        <v>104.098675</v>
      </c>
      <c r="AE9" s="154">
        <f t="shared" si="4"/>
        <v>103.0095367</v>
      </c>
      <c r="AF9" s="154">
        <f t="shared" si="4"/>
        <v>101.9203984</v>
      </c>
      <c r="AG9" s="154">
        <f t="shared" si="4"/>
        <v>100.8312601</v>
      </c>
      <c r="AH9" s="154">
        <f t="shared" si="4"/>
        <v>99.74212181</v>
      </c>
      <c r="AI9" s="154">
        <f t="shared" si="4"/>
        <v>98.65298352</v>
      </c>
      <c r="AJ9" s="154">
        <f t="shared" si="4"/>
        <v>97.56384523</v>
      </c>
      <c r="AK9" s="154">
        <f t="shared" si="4"/>
        <v>96.47470694</v>
      </c>
      <c r="AL9" s="154">
        <f t="shared" si="4"/>
        <v>95.38556865</v>
      </c>
      <c r="AM9" s="154">
        <f t="shared" si="4"/>
        <v>94.29643036</v>
      </c>
      <c r="AN9" s="154">
        <f t="shared" si="4"/>
        <v>93.20729207</v>
      </c>
      <c r="AO9" s="154">
        <f t="shared" si="4"/>
        <v>92.11815378</v>
      </c>
      <c r="AP9" s="154">
        <f t="shared" si="4"/>
        <v>91.02901549</v>
      </c>
      <c r="AQ9" s="154">
        <f t="shared" si="4"/>
        <v>89.9398772</v>
      </c>
      <c r="AR9" s="154">
        <f t="shared" si="4"/>
        <v>88.85073891</v>
      </c>
      <c r="AS9" s="154">
        <f t="shared" si="4"/>
        <v>87.76160062</v>
      </c>
      <c r="AT9" s="154">
        <f t="shared" si="4"/>
        <v>86.67246233</v>
      </c>
      <c r="AU9" s="154">
        <f t="shared" si="4"/>
        <v>85.58332404</v>
      </c>
      <c r="AV9" s="154">
        <f t="shared" si="4"/>
        <v>84.49418575</v>
      </c>
      <c r="AW9" s="154">
        <f t="shared" si="4"/>
        <v>83.40504746</v>
      </c>
      <c r="AX9" s="154">
        <f t="shared" si="4"/>
        <v>82.31590917</v>
      </c>
      <c r="AY9" s="154">
        <f t="shared" si="4"/>
        <v>81.22677088</v>
      </c>
      <c r="AZ9" s="154">
        <f t="shared" si="4"/>
        <v>80.13763259</v>
      </c>
      <c r="BA9" s="155">
        <f>Inputs!I3</f>
        <v>79.0484943</v>
      </c>
    </row>
    <row r="10" ht="15.0" customHeight="1">
      <c r="A10" s="158" t="s">
        <v>31</v>
      </c>
      <c r="B10" s="159" t="s">
        <v>351</v>
      </c>
      <c r="C10" s="160">
        <f>'Assumptions (Coal)'!B25*Model!C8/10^9+'Assumptions (Coal)'!B26*Model!C9/10^3</f>
        <v>0.926229282</v>
      </c>
      <c r="D10" s="160">
        <f>'Assumptions (Coal)'!C25*Model!D8/10^9+'Assumptions (Coal)'!C26*Model!D9/10^3</f>
        <v>0.9031993458</v>
      </c>
      <c r="E10" s="160">
        <f>'Assumptions (Coal)'!D25*Model!E8/10^9+'Assumptions (Coal)'!D26*Model!E9/10^3</f>
        <v>0.9280103455</v>
      </c>
      <c r="F10" s="160">
        <f>'Assumptions (Coal)'!E25*Model!F8/10^9+'Assumptions (Coal)'!E26*Model!F9/10^3</f>
        <v>0.9465299089</v>
      </c>
      <c r="G10" s="160">
        <f>'Assumptions (Coal)'!F25*Model!G8/10^9+'Assumptions (Coal)'!F26*Model!G9/10^3</f>
        <v>0.9686443852</v>
      </c>
      <c r="H10" s="160">
        <f>'Assumptions (Coal)'!G25*Model!H8/10^9+'Assumptions (Coal)'!G26*Model!H9/10^3</f>
        <v>0.9947281672</v>
      </c>
      <c r="I10" s="160">
        <f>'Assumptions (Coal)'!H25*Model!I8/10^9+'Assumptions (Coal)'!H26*Model!I9/10^3</f>
        <v>1.031264471</v>
      </c>
      <c r="J10" s="160">
        <f>'Assumptions (Coal)'!I25*Model!J8/10^9+'Assumptions (Coal)'!I26*Model!J9/10^3</f>
        <v>1.059581162</v>
      </c>
      <c r="K10" s="160">
        <f>'Assumptions (Coal)'!J25*Model!K8/10^9+'Assumptions (Coal)'!J26*Model!K9/10^3</f>
        <v>1.099669149</v>
      </c>
      <c r="L10" s="160">
        <f>'Assumptions (Coal)'!K25*Model!L8/10^9+'Assumptions (Coal)'!K26*Model!L9/10^3</f>
        <v>1.082370246</v>
      </c>
      <c r="M10" s="160">
        <f>'Assumptions (Coal)'!L25*Model!M8/10^9+'Assumptions (Coal)'!L26*Model!M9/10^3</f>
        <v>1.205869858</v>
      </c>
      <c r="N10" s="160">
        <f>'Assumptions (Coal)'!M25*Model!N8/10^9+'Assumptions (Coal)'!M26*Model!N9/10^3</f>
        <v>1.287184406</v>
      </c>
      <c r="O10" s="160">
        <f>'Assumptions (Coal)'!N25*Model!O8/10^9+'Assumptions (Coal)'!N26*Model!O9/10^3</f>
        <v>1.201825454</v>
      </c>
      <c r="P10" s="160">
        <f>'Assumptions (Coal)'!O25*Model!P8/10^9+'Assumptions (Coal)'!O26*Model!P9/10^3</f>
        <v>1.292773438</v>
      </c>
      <c r="Q10" s="160">
        <f>'Assumptions (Coal)'!P25*Model!Q8/10^9+'Assumptions (Coal)'!P26*Model!Q9/10^3</f>
        <v>1.329644594</v>
      </c>
      <c r="R10" s="160">
        <f>'Assumptions (Coal)'!Q25*Model!R8/10^9+'Assumptions (Coal)'!Q26*Model!R9/10^3</f>
        <v>1.213015931</v>
      </c>
      <c r="S10" s="160">
        <f>'Assumptions (Coal)'!R25*Model!S8/10^9+'Assumptions (Coal)'!R26*Model!S9/10^3</f>
        <v>1.183862014</v>
      </c>
      <c r="T10" s="160">
        <f>'Assumptions (Coal)'!S25*Model!T8/10^9+'Assumptions (Coal)'!S26*Model!T9/10^3</f>
        <v>1.29890633</v>
      </c>
      <c r="U10" s="160">
        <f>'Assumptions (Coal)'!T25*Model!U8/10^9+'Assumptions (Coal)'!T26*Model!U9/10^3</f>
        <v>1.085269431</v>
      </c>
      <c r="V10" s="160">
        <f>'Assumptions (Coal)'!U25*Model!V8/10^9+'Assumptions (Coal)'!U26*Model!V9/10^3</f>
        <v>1.105232134</v>
      </c>
      <c r="W10" s="160">
        <f>'Assumptions (Coal)'!V25*Model!W8/10^9+'Assumptions (Coal)'!V26*Model!W9/10^3</f>
        <v>1.125562037</v>
      </c>
      <c r="X10" s="160">
        <f>IF(W18&gt;0,'Assumptions (Coal)'!W18*Model!W18/10^9+'Assumptions (Coal)'!W19*Model!X9*(Model!W18/Model!X8)/10^3+'Assumptions (Coal)'!W25*(Model!X8-W18)/10^9+'Assumptions (Coal)'!W26*Model!X9*((X8-Model!W18)/Model!X8)/10^3,'Assumptions (Coal)'!W25*Model!X8/10^9+'Assumptions (Coal)'!W26*Model!X9/10^3)</f>
        <v>1.130478496</v>
      </c>
      <c r="Y10" s="160">
        <f>IF(X18&gt;0,'Assumptions (Coal)'!X18*Model!X18/10^9+'Assumptions (Coal)'!X19*Model!Y9*(Model!X18/Model!Y8)/10^3+'Assumptions (Coal)'!X25*(Model!Y8-X18)/10^9+'Assumptions (Coal)'!X26*Model!Y9*((Y8-Model!X18)/Model!Y8)/10^3,'Assumptions (Coal)'!X25*Model!Y8/10^9+'Assumptions (Coal)'!X26*Model!Y9/10^3)</f>
        <v>1.135194992</v>
      </c>
      <c r="Z10" s="160">
        <f>IF(Y18&gt;0,'Assumptions (Coal)'!Y18*Model!Y18/10^9+'Assumptions (Coal)'!Y19*Model!Z9*(Model!Y18/Model!Z8)/10^3+'Assumptions (Coal)'!Y25*(Model!Z8-Y18)/10^9+'Assumptions (Coal)'!Y26*Model!Z9*((Z8-Model!Y18)/Model!Z8)/10^3,'Assumptions (Coal)'!Y25*Model!Z8/10^9+'Assumptions (Coal)'!Y26*Model!Z9/10^3)</f>
        <v>1.139702506</v>
      </c>
      <c r="AA10" s="160">
        <f>IF(Z18&gt;0,'Assumptions (Coal)'!Z18*Model!Z18/10^9+'Assumptions (Coal)'!Z19*Model!AA9*(Model!Z18/Model!AA8)/10^3+'Assumptions (Coal)'!Z25*(Model!AA8-Z18)/10^9+'Assumptions (Coal)'!Z26*Model!AA9*((AA8-Model!Z18)/Model!AA8)/10^3,'Assumptions (Coal)'!Z25*Model!AA8/10^9+'Assumptions (Coal)'!Z26*Model!AA9/10^3)</f>
        <v>1.143991754</v>
      </c>
      <c r="AB10" s="160">
        <f>IF(AA18&gt;0,'Assumptions (Coal)'!AA18*Model!AA18/10^9+'Assumptions (Coal)'!AA19*Model!AB9*(Model!AA18/Model!AB8)/10^3+'Assumptions (Coal)'!AA25*(Model!AB8-AA18)/10^9+'Assumptions (Coal)'!AA26*Model!AB9*((AB8-Model!AA18)/Model!AB8)/10^3,'Assumptions (Coal)'!AA25*Model!AB8/10^9+'Assumptions (Coal)'!AA26*Model!AB9/10^3)</f>
        <v>1.148053181</v>
      </c>
      <c r="AC10" s="160">
        <f>IF(AB18&gt;0,'Assumptions (Coal)'!AB18*Model!AB18/10^9+'Assumptions (Coal)'!AB19*Model!AC9*(Model!AB18/Model!AC8)/10^3+'Assumptions (Coal)'!AB25*(Model!AC8-AB18)/10^9+'Assumptions (Coal)'!AB26*Model!AC9*((AC8-Model!AB18)/Model!AC8)/10^3,'Assumptions (Coal)'!AB25*Model!AC8/10^9+'Assumptions (Coal)'!AB26*Model!AC9/10^3)</f>
        <v>1.151876954</v>
      </c>
      <c r="AD10" s="160">
        <f>IF(AC18&gt;0,'Assumptions (Coal)'!AC18*Model!AC18/10^9+'Assumptions (Coal)'!AC19*Model!AD9*(Model!AC18/Model!AD8)/10^3+'Assumptions (Coal)'!AC25*(Model!AD8-AC18)/10^9+'Assumptions (Coal)'!AC26*Model!AD9*((AD8-Model!AC18)/Model!AD8)/10^3,'Assumptions (Coal)'!AC25*Model!AD8/10^9+'Assumptions (Coal)'!AC26*Model!AD9/10^3)</f>
        <v>1.155452956</v>
      </c>
      <c r="AE10" s="160">
        <f>IF(AD18&gt;0,'Assumptions (Coal)'!AD18*Model!AD18/10^9+'Assumptions (Coal)'!AD19*Model!AE9*(Model!AD18/Model!AE8)/10^3+'Assumptions (Coal)'!AD25*(Model!AE8-AD18)/10^9+'Assumptions (Coal)'!AD26*Model!AE9*((AE8-Model!AD18)/Model!AE8)/10^3,'Assumptions (Coal)'!AD25*Model!AE8/10^9+'Assumptions (Coal)'!AD26*Model!AE9/10^3)</f>
        <v>1.158770779</v>
      </c>
      <c r="AF10" s="160">
        <f>IF(AE18&gt;0,'Assumptions (Coal)'!AE18*Model!AE18/10^9+'Assumptions (Coal)'!AE19*Model!AF9*(Model!AE18/Model!AF8)/10^3+'Assumptions (Coal)'!AE25*(Model!AF8-AE18)/10^9+'Assumptions (Coal)'!AE26*Model!AF9*((AF8-Model!AE18)/Model!AF8)/10^3,'Assumptions (Coal)'!AE25*Model!AF8/10^9+'Assumptions (Coal)'!AE26*Model!AF9/10^3)</f>
        <v>1.161819715</v>
      </c>
      <c r="AG10" s="160">
        <f>IF(AF18&gt;0,'Assumptions (Coal)'!AF18*Model!AF18/10^9+'Assumptions (Coal)'!AF19*Model!AG9*(Model!AF18/Model!AG8)/10^3+'Assumptions (Coal)'!AF25*(Model!AG8-AF18)/10^9+'Assumptions (Coal)'!AF26*Model!AG9*((AG8-Model!AF18)/Model!AG8)/10^3,'Assumptions (Coal)'!AF25*Model!AG8/10^9+'Assumptions (Coal)'!AF26*Model!AG9/10^3)</f>
        <v>1.164588748</v>
      </c>
      <c r="AH10" s="160">
        <f>IF(AG18&gt;0,'Assumptions (Coal)'!AG18*Model!AG18/10^9+'Assumptions (Coal)'!AG19*Model!AH9*(Model!AG18/Model!AH8)/10^3+'Assumptions (Coal)'!AG25*(Model!AH8-AG18)/10^9+'Assumptions (Coal)'!AG26*Model!AH9*((AH8-Model!AG18)/Model!AH8)/10^3,'Assumptions (Coal)'!AG25*Model!AH8/10^9+'Assumptions (Coal)'!AG26*Model!AH9/10^3)</f>
        <v>1.263576809</v>
      </c>
      <c r="AI10" s="160">
        <f>IF(AH18&gt;0,'Assumptions (Coal)'!AH18*Model!AH18/10^9+'Assumptions (Coal)'!AH19*Model!AI9*(Model!AH18/Model!AI8)/10^3+'Assumptions (Coal)'!AH25*(Model!AI8-AH18)/10^9+'Assumptions (Coal)'!AH26*Model!AI9*((AI8-Model!AH18)/Model!AI8)/10^3,'Assumptions (Coal)'!AH25*Model!AI8/10^9+'Assumptions (Coal)'!AH26*Model!AI9/10^3)</f>
        <v>1.238377894</v>
      </c>
      <c r="AJ10" s="160">
        <f>IF(AI18&gt;0,'Assumptions (Coal)'!AI18*Model!AI18/10^9+'Assumptions (Coal)'!AI19*Model!AJ9*(Model!AI18/Model!AJ8)/10^3+'Assumptions (Coal)'!AI25*(Model!AJ8-AI18)/10^9+'Assumptions (Coal)'!AI26*Model!AJ9*((AJ8-Model!AI18)/Model!AJ8)/10^3,'Assumptions (Coal)'!AI25*Model!AJ8/10^9+'Assumptions (Coal)'!AI26*Model!AJ9/10^3)</f>
        <v>1.296483002</v>
      </c>
      <c r="AK10" s="160">
        <f>IF(AJ18&gt;0,'Assumptions (Coal)'!AJ18*Model!AJ18/10^9+'Assumptions (Coal)'!AJ19*Model!AK9*(Model!AJ18/Model!AK8)/10^3+'Assumptions (Coal)'!AJ25*(Model!AK8-AJ18)/10^9+'Assumptions (Coal)'!AJ26*Model!AK9*((AK8-Model!AJ18)/Model!AK8)/10^3,'Assumptions (Coal)'!AJ25*Model!AK8/10^9+'Assumptions (Coal)'!AJ26*Model!AK9/10^3)</f>
        <v>1.172634406</v>
      </c>
      <c r="AL10" s="160">
        <f>IF(AK18&gt;0,'Assumptions (Coal)'!AK18*Model!AK18/10^9+'Assumptions (Coal)'!AK19*Model!AL9*(Model!AK18/Model!AL8)/10^3+'Assumptions (Coal)'!AK25*(Model!AL8-AK18)/10^9+'Assumptions (Coal)'!AK26*Model!AL9*((AL8-Model!AK18)/Model!AL8)/10^3,'Assumptions (Coal)'!AK25*Model!AL8/10^9+'Assumptions (Coal)'!AK26*Model!AL9/10^3)</f>
        <v>1.275156656</v>
      </c>
      <c r="AM10" s="160">
        <f>IF(AL18&gt;0,'Assumptions (Coal)'!AL18*Model!AL18/10^9+'Assumptions (Coal)'!AL19*Model!AM9*(Model!AL18/Model!AM8)/10^3+'Assumptions (Coal)'!AL25*(Model!AM8-AL18)/10^9+'Assumptions (Coal)'!AL26*Model!AM9*((AM8-Model!AL18)/Model!AM8)/10^3,'Assumptions (Coal)'!AL25*Model!AM8/10^9+'Assumptions (Coal)'!AL26*Model!AM9/10^3)</f>
        <v>1.179938453</v>
      </c>
      <c r="AN10" s="160">
        <f>IF(AM18&gt;0,'Assumptions (Coal)'!AM18*Model!AM18/10^9+'Assumptions (Coal)'!AM19*Model!AN9*(Model!AM18/Model!AN8)/10^3+'Assumptions (Coal)'!AM25*(Model!AN8-AM18)/10^9+'Assumptions (Coal)'!AM26*Model!AN9*((AN8-Model!AM18)/Model!AN8)/10^3,'Assumptions (Coal)'!AM25*Model!AN8/10^9+'Assumptions (Coal)'!AM26*Model!AN9/10^3)</f>
        <v>1.175141501</v>
      </c>
      <c r="AO10" s="160">
        <f>IF(AN18&gt;0,'Assumptions (Coal)'!AN18*Model!AN18/10^9+'Assumptions (Coal)'!AN19*Model!AO9*(Model!AN18/Model!AO8)/10^3+'Assumptions (Coal)'!AN25*(Model!AO8-AN18)/10^9+'Assumptions (Coal)'!AN26*Model!AO9*((AO8-Model!AN18)/Model!AO8)/10^3,'Assumptions (Coal)'!AN25*Model!AO8/10^9+'Assumptions (Coal)'!AN26*Model!AO9/10^3)</f>
        <v>1.281549858</v>
      </c>
      <c r="AP10" s="160">
        <f>IF(AO18&gt;0,'Assumptions (Coal)'!AO18*Model!AO18/10^9+'Assumptions (Coal)'!AO19*Model!AP9*(Model!AO18/Model!AP8)/10^3+'Assumptions (Coal)'!AO25*(Model!AP8-AO18)/10^9+'Assumptions (Coal)'!AO26*Model!AP9*((AP8-Model!AO18)/Model!AP8)/10^3,'Assumptions (Coal)'!AO25*Model!AP8/10^9+'Assumptions (Coal)'!AO26*Model!AP9/10^3)</f>
        <v>1.273699986</v>
      </c>
      <c r="AQ10" s="160">
        <f>IF(AP18&gt;0,'Assumptions (Coal)'!AP18*Model!AP18/10^9+'Assumptions (Coal)'!AP19*Model!AQ9*(Model!AP18/Model!AQ8)/10^3+'Assumptions (Coal)'!AP25*(Model!AQ8-AP18)/10^9+'Assumptions (Coal)'!AP26*Model!AQ9*((AQ8-Model!AP18)/Model!AQ8)/10^3,'Assumptions (Coal)'!AP25*Model!AQ8/10^9+'Assumptions (Coal)'!AP26*Model!AQ9/10^3)</f>
        <v>1.174226193</v>
      </c>
      <c r="AR10" s="160">
        <f>IF(AQ18&gt;0,'Assumptions (Coal)'!AQ18*Model!AQ18/10^9+'Assumptions (Coal)'!AQ19*Model!AR9*(Model!AQ18/Model!AR8)/10^3+'Assumptions (Coal)'!AQ25*(Model!AR8-AQ18)/10^9+'Assumptions (Coal)'!AQ26*Model!AR9*((AR8-Model!AQ18)/Model!AR8)/10^3,'Assumptions (Coal)'!AQ25*Model!AR8/10^9+'Assumptions (Coal)'!AQ26*Model!AR9/10^3)</f>
        <v>1.173093632</v>
      </c>
      <c r="AS10" s="160">
        <f>IF(AR18&gt;0,'Assumptions (Coal)'!AR18*Model!AR18/10^9+'Assumptions (Coal)'!AR19*Model!AS9*(Model!AR18/Model!AS8)/10^3+'Assumptions (Coal)'!AR25*(Model!AS8-AR18)/10^9+'Assumptions (Coal)'!AR26*Model!AS9*((AS8-Model!AR18)/Model!AS8)/10^3,'Assumptions (Coal)'!AR25*Model!AS8/10^9+'Assumptions (Coal)'!AR26*Model!AS9/10^3)</f>
        <v>1.171522109</v>
      </c>
      <c r="AT10" s="160">
        <f>IF(AS18&gt;0,'Assumptions (Coal)'!AS18*Model!AS18/10^9+'Assumptions (Coal)'!AS19*Model!AT9*(Model!AS18/Model!AT8)/10^3+'Assumptions (Coal)'!AS25*(Model!AT8-AS18)/10^9+'Assumptions (Coal)'!AS26*Model!AT9*((AT8-Model!AS18)/Model!AT8)/10^3,'Assumptions (Coal)'!AS25*Model!AT8/10^9+'Assumptions (Coal)'!AS26*Model!AT9/10^3)</f>
        <v>1.169495858</v>
      </c>
      <c r="AU10" s="160">
        <f>IF(AT18&gt;0,'Assumptions (Coal)'!AT18*Model!AT18/10^9+'Assumptions (Coal)'!AT19*Model!AU9*(Model!AT18/Model!AU8)/10^3+'Assumptions (Coal)'!AT25*(Model!AU8-AT18)/10^9+'Assumptions (Coal)'!AT26*Model!AU9*((AU8-Model!AT18)/Model!AU8)/10^3,'Assumptions (Coal)'!AT25*Model!AU8/10^9+'Assumptions (Coal)'!AT26*Model!AU9/10^3)</f>
        <v>1.166998683</v>
      </c>
      <c r="AV10" s="160">
        <f>IF(AU18&gt;0,'Assumptions (Coal)'!AU18*Model!AU18/10^9+'Assumptions (Coal)'!AU19*Model!AV9*(Model!AU18/Model!AV8)/10^3+'Assumptions (Coal)'!AU25*(Model!AV8-AU18)/10^9+'Assumptions (Coal)'!AU26*Model!AV9*((AV8-Model!AU18)/Model!AV8)/10^3,'Assumptions (Coal)'!AU25*Model!AV8/10^9+'Assumptions (Coal)'!AU26*Model!AV9/10^3)</f>
        <v>1.164013943</v>
      </c>
      <c r="AW10" s="160">
        <f>IF(AV18&gt;0,'Assumptions (Coal)'!AV18*Model!AV18/10^9+'Assumptions (Coal)'!AV19*Model!AW9*(Model!AV18/Model!AW8)/10^3+'Assumptions (Coal)'!AV25*(Model!AW8-AV18)/10^9+'Assumptions (Coal)'!AV26*Model!AW9*((AW8-Model!AV18)/Model!AW8)/10^3,'Assumptions (Coal)'!AV25*Model!AW8/10^9+'Assumptions (Coal)'!AV26*Model!AW9/10^3)</f>
        <v>1.160524548</v>
      </c>
      <c r="AX10" s="160">
        <f>IF(AW18&gt;0,'Assumptions (Coal)'!AW18*Model!AW18/10^9+'Assumptions (Coal)'!AW19*Model!AX9*(Model!AW18/Model!AX8)/10^3+'Assumptions (Coal)'!AW25*(Model!AX8-AW18)/10^9+'Assumptions (Coal)'!AW26*Model!AX9*((AX8-Model!AW18)/Model!AX8)/10^3,'Assumptions (Coal)'!AW25*Model!AX8/10^9+'Assumptions (Coal)'!AW26*Model!AX9/10^3)</f>
        <v>1.156512941</v>
      </c>
      <c r="AY10" s="160">
        <f>IF(AX18&gt;0,'Assumptions (Coal)'!AX18*Model!AX18/10^9+'Assumptions (Coal)'!AX19*Model!AY9*(Model!AX18/Model!AY8)/10^3+'Assumptions (Coal)'!AX25*(Model!AY8-AX18)/10^9+'Assumptions (Coal)'!AX26*Model!AY9*((AY8-Model!AX18)/Model!AY8)/10^3,'Assumptions (Coal)'!AX25*Model!AY8/10^9+'Assumptions (Coal)'!AX26*Model!AY9/10^3)</f>
        <v>1.151961093</v>
      </c>
      <c r="AZ10" s="160">
        <f>IF(AY18&gt;0,'Assumptions (Coal)'!AY18*Model!AY18/10^9+'Assumptions (Coal)'!AY19*Model!AZ9*(Model!AY18/Model!AZ8)/10^3+'Assumptions (Coal)'!AY25*(Model!AZ8-AY18)/10^9+'Assumptions (Coal)'!AY26*Model!AZ9*((AZ8-Model!AY18)/Model!AZ8)/10^3,'Assumptions (Coal)'!AY25*Model!AZ8/10^9+'Assumptions (Coal)'!AY26*Model!AZ9/10^3)</f>
        <v>1.146850485</v>
      </c>
      <c r="BA10" s="160">
        <f>IF(AZ18&gt;0,'Assumptions (Coal)'!AZ18*Model!AZ18/10^9+'Assumptions (Coal)'!AZ19*Model!BA9*(Model!AZ18/Model!BA8)/10^3+'Assumptions (Coal)'!AZ25*(Model!BA8-AZ18)/10^9+'Assumptions (Coal)'!AZ26*Model!BA9*((BA8-Model!AZ18)/Model!BA8)/10^3,'Assumptions (Coal)'!AZ25*Model!BA8/10^9+'Assumptions (Coal)'!AZ26*Model!BA9/10^3)</f>
        <v>1.141162102</v>
      </c>
    </row>
    <row r="11">
      <c r="A11" s="158" t="s">
        <v>34</v>
      </c>
      <c r="B11" s="159" t="s">
        <v>351</v>
      </c>
      <c r="C11" s="160">
        <f>'Assumptions (Coal)'!B30*Model!C9/10^3</f>
        <v>2.5147927</v>
      </c>
      <c r="D11" s="160">
        <f>'Assumptions (Coal)'!C30*Model!D9/10^3</f>
        <v>2.415181288</v>
      </c>
      <c r="E11" s="160">
        <f>'Assumptions (Coal)'!D30*Model!E9/10^3</f>
        <v>2.535803109</v>
      </c>
      <c r="F11" s="160">
        <f>'Assumptions (Coal)'!E30*Model!F9/10^3</f>
        <v>2.62773147</v>
      </c>
      <c r="G11" s="160">
        <f>'Assumptions (Coal)'!F30*Model!G9/10^3</f>
        <v>2.661610977</v>
      </c>
      <c r="H11" s="160">
        <f>'Assumptions (Coal)'!G30*Model!H9/10^3</f>
        <v>2.652196377</v>
      </c>
      <c r="I11" s="160">
        <f>'Assumptions (Coal)'!H30*Model!I9/10^3</f>
        <v>2.617038003</v>
      </c>
      <c r="J11" s="160">
        <f>'Assumptions (Coal)'!I30*Model!J9/10^3</f>
        <v>2.632904699</v>
      </c>
      <c r="K11" s="160">
        <f>'Assumptions (Coal)'!J30*Model!K9/10^3</f>
        <v>3.0760854</v>
      </c>
      <c r="L11" s="160">
        <f>'Assumptions (Coal)'!K30*Model!L9/10^3</f>
        <v>3.104998352</v>
      </c>
      <c r="M11" s="160">
        <f>'Assumptions (Coal)'!L30*Model!M9/10^3</f>
        <v>3.443012519</v>
      </c>
      <c r="N11" s="160">
        <f>'Assumptions (Coal)'!M30*Model!N9/10^3</f>
        <v>3.811464458</v>
      </c>
      <c r="O11" s="160">
        <f>'Assumptions (Coal)'!N30*Model!O9/10^3</f>
        <v>3.319364704</v>
      </c>
      <c r="P11" s="160">
        <f>'Assumptions (Coal)'!O30*Model!P9/10^3</f>
        <v>3.531019879</v>
      </c>
      <c r="Q11" s="160">
        <f>'Assumptions (Coal)'!P30*Model!Q9/10^3</f>
        <v>3.546834479</v>
      </c>
      <c r="R11" s="160">
        <f>'Assumptions (Coal)'!Q30*Model!R9/10^3</f>
        <v>2.725490156</v>
      </c>
      <c r="S11" s="160">
        <f>'Assumptions (Coal)'!R30*Model!S9/10^3</f>
        <v>2.583552392</v>
      </c>
      <c r="T11" s="160">
        <f>'Assumptions (Coal)'!S30*Model!T9/10^3</f>
        <v>2.801493737</v>
      </c>
      <c r="U11" s="160">
        <f>'Assumptions (Coal)'!T30*Model!U9/10^3</f>
        <v>2.32450131</v>
      </c>
      <c r="V11" s="160">
        <f>'Assumptions (Coal)'!U30*Model!V9/10^3</f>
        <v>2.32450131</v>
      </c>
      <c r="W11" s="160">
        <f>'Assumptions (Coal)'!V30*Model!W9/10^3</f>
        <v>2.707647959</v>
      </c>
      <c r="X11" s="161">
        <f>X9*X14*'Assumptions (Coal)'!W49/10^3</f>
        <v>2.754292071</v>
      </c>
      <c r="Y11" s="161">
        <f>Y9*Y14*'Assumptions (Coal)'!X49/10^3</f>
        <v>2.780121743</v>
      </c>
      <c r="Z11" s="161">
        <f>Z9*Z14*'Assumptions (Coal)'!Y49/10^3</f>
        <v>2.831075342</v>
      </c>
      <c r="AA11" s="161">
        <f>AA9*AA14*'Assumptions (Coal)'!Z49/10^3</f>
        <v>2.90196376</v>
      </c>
      <c r="AB11" s="161">
        <f>AB9*AB14*'Assumptions (Coal)'!AA49/10^3</f>
        <v>2.960159011</v>
      </c>
      <c r="AC11" s="161">
        <f>AC9*AC14*'Assumptions (Coal)'!AB49/10^3</f>
        <v>3.005168154</v>
      </c>
      <c r="AD11" s="161">
        <f>AD9*AD14*'Assumptions (Coal)'!AC49/10^3</f>
        <v>3.047298563</v>
      </c>
      <c r="AE11" s="161">
        <f>AE9*AE14*'Assumptions (Coal)'!AD49/10^3</f>
        <v>3.082154332</v>
      </c>
      <c r="AF11" s="161">
        <f>AF9*AF14*'Assumptions (Coal)'!AE49/10^3</f>
        <v>3.124238549</v>
      </c>
      <c r="AG11" s="161">
        <f>AG9*AG14*'Assumptions (Coal)'!AF49/10^3</f>
        <v>3.145144215</v>
      </c>
      <c r="AH11" s="161">
        <f>AH9*AH14*'Assumptions (Coal)'!AG49/10^3</f>
        <v>3.165019432</v>
      </c>
      <c r="AI11" s="161">
        <f>AI9*AI14*'Assumptions (Coal)'!AH49/10^3</f>
        <v>3.169726735</v>
      </c>
      <c r="AJ11" s="161">
        <f>AJ9*AJ14*'Assumptions (Coal)'!AI49/10^3</f>
        <v>3.219858938</v>
      </c>
      <c r="AK11" s="161">
        <f>AK9*AK14*'Assumptions (Coal)'!AJ49/10^3</f>
        <v>3.235542853</v>
      </c>
      <c r="AL11" s="161">
        <f>AL9*AL14*'Assumptions (Coal)'!AK49/10^3</f>
        <v>3.288081114</v>
      </c>
      <c r="AM11" s="161">
        <f>AM9*AM14*'Assumptions (Coal)'!AL49/10^3</f>
        <v>3.340723143</v>
      </c>
      <c r="AN11" s="161">
        <f>AN9*AN14*'Assumptions (Coal)'!AM49/10^3</f>
        <v>3.361243237</v>
      </c>
      <c r="AO11" s="161">
        <f>AO9*AO14*'Assumptions (Coal)'!AN49/10^3</f>
        <v>3.379263568</v>
      </c>
      <c r="AP11" s="161">
        <f>AP9*AP14*'Assumptions (Coal)'!AO49/10^3</f>
        <v>3.439396023</v>
      </c>
      <c r="AQ11" s="161">
        <f>AQ9*AQ14*'Assumptions (Coal)'!AP49/10^3</f>
        <v>3.478497919</v>
      </c>
      <c r="AR11" s="161">
        <f>AR9*AR14*'Assumptions (Coal)'!AQ49/10^3</f>
        <v>3.52985256</v>
      </c>
      <c r="AS11" s="161">
        <f>AS9*AS14*'Assumptions (Coal)'!AR49/10^3</f>
        <v>3.576545812</v>
      </c>
      <c r="AT11" s="161">
        <f>AT9*AT14*'Assumptions (Coal)'!AS49/10^3</f>
        <v>3.620743253</v>
      </c>
      <c r="AU11" s="161">
        <f>AU9*AU14*'Assumptions (Coal)'!AT49/10^3</f>
        <v>3.659750189</v>
      </c>
      <c r="AV11" s="161">
        <f>AV9*AV14*'Assumptions (Coal)'!AU49/10^3</f>
        <v>3.706817199</v>
      </c>
      <c r="AW11" s="161">
        <f>AW9*AW14*'Assumptions (Coal)'!AV49/10^3</f>
        <v>3.756855149</v>
      </c>
      <c r="AX11" s="161">
        <f>AX9*AX14*'Assumptions (Coal)'!AW49/10^3</f>
        <v>3.804535616</v>
      </c>
      <c r="AY11" s="161">
        <f>AY9*AY14*'Assumptions (Coal)'!AX49/10^3</f>
        <v>3.853536535</v>
      </c>
      <c r="AZ11" s="161">
        <f>AZ9*AZ14*'Assumptions (Coal)'!AY49/10^3</f>
        <v>3.911278861</v>
      </c>
      <c r="BA11" s="161">
        <f>BA9*BA14*'Assumptions (Coal)'!AZ49/10^3</f>
        <v>3.963315976</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20443.5</v>
      </c>
      <c r="X12" s="164">
        <f>$W8-'Assumptions (Coal)'!$W53</f>
        <v>20443.5</v>
      </c>
      <c r="Y12" s="164">
        <f>$W8-sum('Assumptions (Coal)'!$W53 :'Assumptions (Coal)'!X53)</f>
        <v>20443.5</v>
      </c>
      <c r="Z12" s="164">
        <f>$W8-sum('Assumptions (Coal)'!$W53 :'Assumptions (Coal)'!Y53)</f>
        <v>20443.5</v>
      </c>
      <c r="AA12" s="164">
        <f>$W8-sum('Assumptions (Coal)'!$W53 :'Assumptions (Coal)'!Z53)</f>
        <v>20443.5</v>
      </c>
      <c r="AB12" s="164">
        <f>$W8-sum('Assumptions (Coal)'!$W53 :'Assumptions (Coal)'!AA53)</f>
        <v>20443.5</v>
      </c>
      <c r="AC12" s="164">
        <f>$W8-sum('Assumptions (Coal)'!$W53 :'Assumptions (Coal)'!AB53)</f>
        <v>20443.5</v>
      </c>
      <c r="AD12" s="164">
        <f>$W8-sum('Assumptions (Coal)'!$W53 :'Assumptions (Coal)'!AC53)</f>
        <v>20443.5</v>
      </c>
      <c r="AE12" s="164">
        <f>$W8-sum('Assumptions (Coal)'!$W53 :'Assumptions (Coal)'!AD53)</f>
        <v>20083.5</v>
      </c>
      <c r="AF12" s="164">
        <f>$W8-sum('Assumptions (Coal)'!$W53 :'Assumptions (Coal)'!AE53)</f>
        <v>17512.2</v>
      </c>
      <c r="AG12" s="164">
        <f>$W8-sum('Assumptions (Coal)'!$W53 :'Assumptions (Coal)'!AF53)</f>
        <v>15178.9</v>
      </c>
      <c r="AH12" s="164">
        <f>$W8-sum('Assumptions (Coal)'!$W53 :'Assumptions (Coal)'!AG53)</f>
        <v>13770.7</v>
      </c>
      <c r="AI12" s="164">
        <f>$W8-sum('Assumptions (Coal)'!$W53 :'Assumptions (Coal)'!AH53)</f>
        <v>11558.7</v>
      </c>
      <c r="AJ12" s="164">
        <f>$W8-sum('Assumptions (Coal)'!$W53 :'Assumptions (Coal)'!AI53)</f>
        <v>11558.7</v>
      </c>
      <c r="AK12" s="164">
        <f>$W8-sum('Assumptions (Coal)'!$W53 :'Assumptions (Coal)'!AJ53)</f>
        <v>9368.8</v>
      </c>
      <c r="AL12" s="164">
        <f>$W8-sum('Assumptions (Coal)'!$W53 :'Assumptions (Coal)'!AK53)</f>
        <v>8915.3</v>
      </c>
      <c r="AM12" s="164">
        <f>$W8-sum('Assumptions (Coal)'!$W53 :'Assumptions (Coal)'!AL53)</f>
        <v>8915.3</v>
      </c>
      <c r="AN12" s="164">
        <f>$W8-sum('Assumptions (Coal)'!$W53 :'Assumptions (Coal)'!AM53)</f>
        <v>6733.4</v>
      </c>
      <c r="AO12" s="164">
        <f>$W8-sum('Assumptions (Coal)'!$W53 :'Assumptions (Coal)'!AN53)</f>
        <v>5056.6</v>
      </c>
      <c r="AP12" s="164">
        <f>$W8-sum('Assumptions (Coal)'!$W53 :'Assumptions (Coal)'!AO53)</f>
        <v>5056.6</v>
      </c>
      <c r="AQ12" s="164">
        <f>$W8-sum('Assumptions (Coal)'!$W53 :'Assumptions (Coal)'!AP53)</f>
        <v>4596.6</v>
      </c>
      <c r="AR12" s="164">
        <f>$W8-sum('Assumptions (Coal)'!$W53 :'Assumptions (Coal)'!AQ53)</f>
        <v>4596.6</v>
      </c>
      <c r="AS12" s="164">
        <f>$W8-sum('Assumptions (Coal)'!$W53 :'Assumptions (Coal)'!AR53)</f>
        <v>4422</v>
      </c>
      <c r="AT12" s="164">
        <f>$W8-sum('Assumptions (Coal)'!$W53 :'Assumptions (Coal)'!AS53)</f>
        <v>4247.4</v>
      </c>
      <c r="AU12" s="164">
        <f>$W8-sum('Assumptions (Coal)'!$W53 :'Assumptions (Coal)'!AT53)</f>
        <v>3681.4</v>
      </c>
      <c r="AV12" s="164">
        <f>$W8-sum('Assumptions (Coal)'!$W53 :'Assumptions (Coal)'!AU53)</f>
        <v>3681.4</v>
      </c>
      <c r="AW12" s="164">
        <f>$W8-sum('Assumptions (Coal)'!$W53 :'Assumptions (Coal)'!AV53)</f>
        <v>3681.4</v>
      </c>
      <c r="AX12" s="164">
        <f>$W8-sum('Assumptions (Coal)'!$W53 :'Assumptions (Coal)'!AW53)</f>
        <v>3681.4</v>
      </c>
      <c r="AY12" s="164">
        <f>$W8-sum('Assumptions (Coal)'!$W53 :'Assumptions (Coal)'!AX53)</f>
        <v>3681.4</v>
      </c>
      <c r="AZ12" s="164">
        <f>$W8-sum('Assumptions (Coal)'!$W53 :'Assumptions (Coal)'!AY53)</f>
        <v>3681.4</v>
      </c>
      <c r="BA12" s="164">
        <f>$W8-sum('Assumptions (Coal)'!$W53 :'Assumptions (Coal)'!AZ53)</f>
        <v>3681.4</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0</v>
      </c>
      <c r="Y13" s="164">
        <f t="shared" si="5"/>
        <v>0</v>
      </c>
      <c r="Z13" s="164">
        <f>sum(W18:Z18)</f>
        <v>0</v>
      </c>
      <c r="AA13" s="164">
        <f>sum(W18:AA18)</f>
        <v>0</v>
      </c>
      <c r="AB13" s="164">
        <f>sum(W18:AB18)</f>
        <v>0</v>
      </c>
      <c r="AC13" s="164">
        <f>sum(W18:AC18)</f>
        <v>0</v>
      </c>
      <c r="AD13" s="164">
        <f>sum(W18:AD18)</f>
        <v>0</v>
      </c>
      <c r="AE13" s="164">
        <f>sum(W18:AE18)</f>
        <v>0</v>
      </c>
      <c r="AF13" s="164">
        <f>sum(W18:AF18)</f>
        <v>0</v>
      </c>
      <c r="AG13" s="164">
        <f>sum(W18:AG18)</f>
        <v>1459.806574</v>
      </c>
      <c r="AH13" s="164">
        <f>sum(W18:AH18)</f>
        <v>2487.527231</v>
      </c>
      <c r="AI13" s="164">
        <f>sum(W18:AI18)</f>
        <v>4319.047889</v>
      </c>
      <c r="AJ13" s="164">
        <f>sum(W18:AJ18)</f>
        <v>4319.047889</v>
      </c>
      <c r="AK13" s="164">
        <f>sum(W18:AK18)</f>
        <v>5747.989204</v>
      </c>
      <c r="AL13" s="164">
        <f>sum(W18:AL18)</f>
        <v>5821.009861</v>
      </c>
      <c r="AM13" s="164">
        <f>sum(W18:AM18)</f>
        <v>5821.009861</v>
      </c>
      <c r="AN13" s="164">
        <f>sum(W18:AN18)</f>
        <v>7241.951176</v>
      </c>
      <c r="AO13" s="164">
        <f>sum(W18:AO18)</f>
        <v>8538.271833</v>
      </c>
      <c r="AP13" s="164">
        <f>sum(W18:AP18)</f>
        <v>8538.271833</v>
      </c>
      <c r="AQ13" s="164">
        <f>sum(W18:AQ18)</f>
        <v>8538.271833</v>
      </c>
      <c r="AR13" s="164">
        <f>sum(W18:AR18)</f>
        <v>8538.271833</v>
      </c>
      <c r="AS13" s="164">
        <f>sum(W18:AS18)</f>
        <v>8538.271833</v>
      </c>
      <c r="AT13" s="164">
        <f>sum(W18:AT18)</f>
        <v>8538.271833</v>
      </c>
      <c r="AU13" s="164">
        <f>sum(W18:AU18)</f>
        <v>8538.271833</v>
      </c>
      <c r="AV13" s="164">
        <f>sum(W18:AV18)</f>
        <v>8538.271833</v>
      </c>
      <c r="AW13" s="164">
        <f>sum(W18:AW18)</f>
        <v>8538.271833</v>
      </c>
      <c r="AX13" s="164">
        <f>sum(W18:AX18)</f>
        <v>8538.271833</v>
      </c>
      <c r="AY13" s="164">
        <f>sum(W18:AY18)</f>
        <v>8538.271833</v>
      </c>
      <c r="AZ13" s="164">
        <f>sum(W18:AZ18)</f>
        <v>8538.271833</v>
      </c>
      <c r="BA13" s="164">
        <f>sum(W18:BA18)</f>
        <v>8538.271833</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10.1</v>
      </c>
      <c r="Y14" s="168">
        <f>((sum($X$15:Y15)+Y12*'Assumptions (Coal)'!$V$29)/(Y12+sum($X18:Y18)))</f>
        <v>10.1</v>
      </c>
      <c r="Z14" s="168">
        <f>((sum($X$15:Z15)+Z12*'Assumptions (Coal)'!$V$29)/(Z12+sum($X18:Z18)))</f>
        <v>10.1</v>
      </c>
      <c r="AA14" s="168">
        <f>((sum($X$15:AA15)+AA12*'Assumptions (Coal)'!$V$29)/(AA12+sum($X18:AA18)))</f>
        <v>10.1</v>
      </c>
      <c r="AB14" s="168">
        <f>((sum($X$15:AB15)+AB12*'Assumptions (Coal)'!$V$29)/(AB12+sum($X18:AB18)))</f>
        <v>10.1</v>
      </c>
      <c r="AC14" s="168">
        <f>((sum($X$15:AC15)+AC12*'Assumptions (Coal)'!$V$29)/(AC12+sum($X18:AC18)))</f>
        <v>10.1</v>
      </c>
      <c r="AD14" s="168">
        <f>((sum($X$15:AD15)+AD12*'Assumptions (Coal)'!$V$29)/(AD12+sum($X18:AD18)))</f>
        <v>10.1</v>
      </c>
      <c r="AE14" s="168">
        <f>((sum($X$15:AE15)+AE12*'Assumptions (Coal)'!$V$29)/(AE12+sum($X18:AE18)))</f>
        <v>10.1</v>
      </c>
      <c r="AF14" s="168">
        <f>((sum($X$15:AF15)+AF12*'Assumptions (Coal)'!$V$29)/(AF12+sum($X18:AF18)))</f>
        <v>10.1</v>
      </c>
      <c r="AG14" s="168">
        <f>((sum($X$15:AG15)+AG12*'Assumptions (Coal)'!$V$29)/(AG12+sum($X18:AG18)))</f>
        <v>10.02103798</v>
      </c>
      <c r="AH14" s="168">
        <f>((sum($X$15:AH15)+AH12*'Assumptions (Coal)'!$V$29)/(AH12+sum($X18:AH18)))</f>
        <v>9.962298978</v>
      </c>
      <c r="AI14" s="168">
        <f>((sum($X$15:AI15)+AI12*'Assumptions (Coal)'!$V$29)/(AI12+sum($X18:AI18)))</f>
        <v>9.855182969</v>
      </c>
      <c r="AJ14" s="168">
        <f>((sum($X$15:AJ15)+AJ12*'Assumptions (Coal)'!$V$29)/(AJ12+sum($X18:AJ18)))</f>
        <v>9.855182969</v>
      </c>
      <c r="AK14" s="168">
        <f>((sum($X$15:AK15)+AK12*'Assumptions (Coal)'!$V$29)/(AK12+sum($X18:AK18)))</f>
        <v>9.757785115</v>
      </c>
      <c r="AL14" s="168">
        <f>((sum($X$15:AL15)+AL12*'Assumptions (Coal)'!$V$29)/(AL12+sum($X18:AL18)))</f>
        <v>9.744489772</v>
      </c>
      <c r="AM14" s="168">
        <f>((sum($X$15:AM15)+AM12*'Assumptions (Coal)'!$V$29)/(AM12+sum($X18:AM18)))</f>
        <v>9.744489772</v>
      </c>
      <c r="AN14" s="168">
        <f>((sum($X$15:AN15)+AN12*'Assumptions (Coal)'!$V$29)/(AN12+sum($X18:AN18)))</f>
        <v>9.633624882</v>
      </c>
      <c r="AO14" s="168">
        <f>((sum($X$15:AO15)+AO12*'Assumptions (Coal)'!$V$29)/(AO12+sum($X18:AO18)))</f>
        <v>9.534754167</v>
      </c>
      <c r="AP14" s="168">
        <f>((sum($X$15:AP15)+AP12*'Assumptions (Coal)'!$V$29)/(AP12+sum($X18:AP18)))</f>
        <v>9.534754167</v>
      </c>
      <c r="AQ14" s="168">
        <f>((sum($X$15:AQ15)+AQ12*'Assumptions (Coal)'!$V$29)/(AQ12+sum($X18:AQ18)))</f>
        <v>9.514958536</v>
      </c>
      <c r="AR14" s="168">
        <f>((sum($X$15:AR15)+AR12*'Assumptions (Coal)'!$V$29)/(AR12+sum($X18:AR18)))</f>
        <v>9.514958536</v>
      </c>
      <c r="AS14" s="168">
        <f>((sum($X$15:AS15)+AS12*'Assumptions (Coal)'!$V$29)/(AS12+sum($X18:AS18)))</f>
        <v>9.507076892</v>
      </c>
      <c r="AT14" s="168">
        <f>((sum($X$15:AT15)+AT12*'Assumptions (Coal)'!$V$29)/(AT12+sum($X18:AT18)))</f>
        <v>9.498979987</v>
      </c>
      <c r="AU14" s="168">
        <f>((sum($X$15:AU15)+AU12*'Assumptions (Coal)'!$V$29)/(AU12+sum($X18:AU18)))</f>
        <v>9.471141488</v>
      </c>
      <c r="AV14" s="168">
        <f>((sum($X$15:AV15)+AV12*'Assumptions (Coal)'!$V$29)/(AV12+sum($X18:AV18)))</f>
        <v>9.471141488</v>
      </c>
      <c r="AW14" s="168">
        <f>((sum($X$15:AW15)+AW12*'Assumptions (Coal)'!$V$29)/(AW12+sum($X18:AW18)))</f>
        <v>9.471141488</v>
      </c>
      <c r="AX14" s="168">
        <f>((sum($X$15:AX15)+AX12*'Assumptions (Coal)'!$V$29)/(AX12+sum($X18:AX18)))</f>
        <v>9.471141488</v>
      </c>
      <c r="AY14" s="168">
        <f>((sum($X$15:AY15)+AY12*'Assumptions (Coal)'!$V$29)/(AY12+sum($X18:AY18)))</f>
        <v>9.471141488</v>
      </c>
      <c r="AZ14" s="168">
        <f>((sum($X$15:AZ15)+AZ12*'Assumptions (Coal)'!$V$29)/(AZ12+sum($X18:AZ18)))</f>
        <v>9.471141488</v>
      </c>
      <c r="BA14" s="168">
        <f>((sum($X$15:BA15)+BA12*'Assumptions (Coal)'!$V$29)/(BA12+sum($X18:BA18)))</f>
        <v>9.471141488</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0</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13430.22048</v>
      </c>
      <c r="AH15" s="168">
        <f>AH18*'Assumptions (Coal)'!AG22</f>
        <v>9455.030048</v>
      </c>
      <c r="AI15" s="168">
        <f>AI18*'Assumptions (Coal)'!AH22</f>
        <v>16849.99005</v>
      </c>
      <c r="AJ15" s="168">
        <f>AJ18*'Assumptions (Coal)'!AI22</f>
        <v>0</v>
      </c>
      <c r="AK15" s="168">
        <f>AK18*'Assumptions (Coal)'!AJ22</f>
        <v>13146.2601</v>
      </c>
      <c r="AL15" s="168">
        <f>AL18*'Assumptions (Coal)'!AK22</f>
        <v>671.790048</v>
      </c>
      <c r="AM15" s="168">
        <f>AM18*'Assumptions (Coal)'!AL22</f>
        <v>0</v>
      </c>
      <c r="AN15" s="168">
        <f>AN18*'Assumptions (Coal)'!AM22</f>
        <v>13072.6601</v>
      </c>
      <c r="AO15" s="168">
        <f>AO18*'Assumptions (Coal)'!AN22</f>
        <v>11926.15005</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9.416102985</v>
      </c>
      <c r="D16" s="160">
        <f>D9*'Assumptions (Coal)'!C44/10^3</f>
        <v>9.262815354</v>
      </c>
      <c r="E16" s="160">
        <f>E9*'Assumptions (Coal)'!D44/10^3</f>
        <v>8.792769974</v>
      </c>
      <c r="F16" s="160">
        <f>F9*'Assumptions (Coal)'!E44/10^3</f>
        <v>11.07564488</v>
      </c>
      <c r="G16" s="160">
        <f>G9*'Assumptions (Coal)'!F44/10^3</f>
        <v>11.7868557</v>
      </c>
      <c r="H16" s="160">
        <f>H9*'Assumptions (Coal)'!G44/10^3</f>
        <v>14.22054674</v>
      </c>
      <c r="I16" s="160">
        <f>I9*'Assumptions (Coal)'!H44/10^3</f>
        <v>12.62445255</v>
      </c>
      <c r="J16" s="160">
        <f>J9*'Assumptions (Coal)'!I44/10^3</f>
        <v>12.90924499</v>
      </c>
      <c r="K16" s="160">
        <f>K9*'Assumptions (Coal)'!J44/10^3</f>
        <v>14.92478911</v>
      </c>
      <c r="L16" s="160">
        <f>L9*'Assumptions (Coal)'!K44/10^3</f>
        <v>9.852238643</v>
      </c>
      <c r="M16" s="160">
        <f>M9*'Assumptions (Coal)'!L44/10^3</f>
        <v>10.9969913</v>
      </c>
      <c r="N16" s="160">
        <f>N9*'Assumptions (Coal)'!M44/10^3</f>
        <v>11.13838474</v>
      </c>
      <c r="O16" s="160">
        <f>O9*'Assumptions (Coal)'!N44/10^3</f>
        <v>8.423077809</v>
      </c>
      <c r="P16" s="160">
        <f>P9*'Assumptions (Coal)'!O44/10^3</f>
        <v>10.11680373</v>
      </c>
      <c r="Q16" s="160">
        <f>Q9*'Assumptions (Coal)'!P44/10^3</f>
        <v>10.7667919</v>
      </c>
      <c r="R16" s="160">
        <f>R9*'Assumptions (Coal)'!Q44/10^3</f>
        <v>7.277041699</v>
      </c>
      <c r="S16" s="160">
        <f>S9*'Assumptions (Coal)'!R44/10^3</f>
        <v>7.767265813</v>
      </c>
      <c r="T16" s="160">
        <f>T9*'Assumptions (Coal)'!S44/10^3</f>
        <v>8.420908309</v>
      </c>
      <c r="U16" s="160">
        <f>U9*'Assumptions (Coal)'!T44/10^3</f>
        <v>7.172593681</v>
      </c>
      <c r="V16" s="160">
        <f>V9*'Assumptions (Coal)'!U44/10^3</f>
        <v>7.272026833</v>
      </c>
      <c r="W16" s="160">
        <f>W9*'Assumptions (Coal)'!V44/10^3</f>
        <v>7.585216684</v>
      </c>
      <c r="X16" s="160">
        <f>X9*'Assumptions (Coal)'!W44/10^3</f>
        <v>7.568242236</v>
      </c>
      <c r="Y16" s="160">
        <f>Y9*'Assumptions (Coal)'!X44/10^3</f>
        <v>7.562925531</v>
      </c>
      <c r="Z16" s="160">
        <f>Z9*'Assumptions (Coal)'!Y44/10^3</f>
        <v>7.609861945</v>
      </c>
      <c r="AA16" s="160">
        <f>AA9*'Assumptions (Coal)'!Z44/10^3</f>
        <v>7.676626035</v>
      </c>
      <c r="AB16" s="160">
        <f>AB9*'Assumptions (Coal)'!AA44/10^3</f>
        <v>7.813119074</v>
      </c>
      <c r="AC16" s="160">
        <f>AC9*'Assumptions (Coal)'!AB44/10^3</f>
        <v>7.85791043</v>
      </c>
      <c r="AD16" s="160">
        <f>AD9*'Assumptions (Coal)'!AC44/10^3</f>
        <v>7.929363671</v>
      </c>
      <c r="AE16" s="160">
        <f>AE9*'Assumptions (Coal)'!AD44/10^3</f>
        <v>7.984215623</v>
      </c>
      <c r="AF16" s="160">
        <f>AF9*'Assumptions (Coal)'!AE44/10^3</f>
        <v>8.045293545</v>
      </c>
      <c r="AG16" s="160">
        <f>AG9*'Assumptions (Coal)'!AF44/10^3</f>
        <v>8.106304956</v>
      </c>
      <c r="AH16" s="160">
        <f>AH9*'Assumptions (Coal)'!AG44/10^3</f>
        <v>8.17877619</v>
      </c>
      <c r="AI16" s="160">
        <f>AI9*'Assumptions (Coal)'!AH44/10^3</f>
        <v>8.216624489</v>
      </c>
      <c r="AJ16" s="160">
        <f>AJ9*'Assumptions (Coal)'!AI44/10^3</f>
        <v>8.249235804</v>
      </c>
      <c r="AK16" s="160">
        <f>AK9*'Assumptions (Coal)'!AJ44/10^3</f>
        <v>8.281635819</v>
      </c>
      <c r="AL16" s="160">
        <f>AL9*'Assumptions (Coal)'!AK44/10^3</f>
        <v>8.325490896</v>
      </c>
      <c r="AM16" s="160">
        <f>AM9*'Assumptions (Coal)'!AL44/10^3</f>
        <v>8.401016083</v>
      </c>
      <c r="AN16" s="160">
        <f>AN9*'Assumptions (Coal)'!AM44/10^3</f>
        <v>8.467426701</v>
      </c>
      <c r="AO16" s="160">
        <f>AO9*'Assumptions (Coal)'!AN44/10^3</f>
        <v>8.556382739</v>
      </c>
      <c r="AP16" s="160">
        <f>AP9*'Assumptions (Coal)'!AO44/10^3</f>
        <v>8.644149902</v>
      </c>
      <c r="AQ16" s="160">
        <f>AQ9*'Assumptions (Coal)'!AP44/10^3</f>
        <v>8.714998718</v>
      </c>
      <c r="AR16" s="160">
        <f>AR9*'Assumptions (Coal)'!AQ44/10^3</f>
        <v>8.777823941</v>
      </c>
      <c r="AS16" s="160">
        <f>AS9*'Assumptions (Coal)'!AR44/10^3</f>
        <v>8.835392122</v>
      </c>
      <c r="AT16" s="160">
        <f>AT9*'Assumptions (Coal)'!AS44/10^3</f>
        <v>8.89864524</v>
      </c>
      <c r="AU16" s="160">
        <f>AU9*'Assumptions (Coal)'!AT44/10^3</f>
        <v>8.968973175</v>
      </c>
      <c r="AV16" s="160">
        <f>AV9*'Assumptions (Coal)'!AU44/10^3</f>
        <v>9.03928347</v>
      </c>
      <c r="AW16" s="160">
        <f>AW9*'Assumptions (Coal)'!AV44/10^3</f>
        <v>9.089430361</v>
      </c>
      <c r="AX16" s="160">
        <f>AX9*'Assumptions (Coal)'!AW44/10^3</f>
        <v>9.167903104</v>
      </c>
      <c r="AY16" s="160">
        <f>AY9*'Assumptions (Coal)'!AX44/10^3</f>
        <v>9.372701046</v>
      </c>
      <c r="AZ16" s="160">
        <f>AZ9*'Assumptions (Coal)'!AY44/10^3</f>
        <v>9.49334437</v>
      </c>
      <c r="BA16" s="160">
        <f>BA9*'Assumptions (Coal)'!AZ44/10^3</f>
        <v>9.555335353</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0.7665009486</v>
      </c>
      <c r="K17" s="160">
        <f>K8*'Assumptions (Coal)'!J47*'Assumptions (Coal)'!J46*365/10^9</f>
        <v>0.7790689129</v>
      </c>
      <c r="L17" s="160">
        <f>L8*'Assumptions (Coal)'!K47*'Assumptions (Coal)'!K46*365/10^9</f>
        <v>0.9016065656</v>
      </c>
      <c r="M17" s="160">
        <f>M8*'Assumptions (Coal)'!L47*'Assumptions (Coal)'!L46*365/10^9</f>
        <v>0.7028711023</v>
      </c>
      <c r="N17" s="160">
        <f>N8*'Assumptions (Coal)'!M47*'Assumptions (Coal)'!M46*365/10^9</f>
        <v>0.7538577801</v>
      </c>
      <c r="O17" s="160">
        <f>O8*'Assumptions (Coal)'!N47*'Assumptions (Coal)'!N46*365/10^9</f>
        <v>0.7262004712</v>
      </c>
      <c r="P17" s="160">
        <f>P8*'Assumptions (Coal)'!O47*'Assumptions (Coal)'!O46*365/10^9</f>
        <v>0.6538723685</v>
      </c>
      <c r="Q17" s="160">
        <f>Q8*'Assumptions (Coal)'!P47*'Assumptions (Coal)'!P46*365/10^9</f>
        <v>0.7258706006</v>
      </c>
      <c r="R17" s="160">
        <f>R8*'Assumptions (Coal)'!Q47*'Assumptions (Coal)'!Q46*365/10^9</f>
        <v>0.7789219295</v>
      </c>
      <c r="S17" s="160">
        <f>S8*'Assumptions (Coal)'!R47*'Assumptions (Coal)'!R46*365/10^9</f>
        <v>0.6276594571</v>
      </c>
      <c r="T17" s="160">
        <f>T8*'Assumptions (Coal)'!S47*'Assumptions (Coal)'!S46*365/10^9</f>
        <v>0.6717291681</v>
      </c>
      <c r="U17" s="160">
        <f>U8*'Assumptions (Coal)'!T47*'Assumptions (Coal)'!T46*365/10^9</f>
        <v>0.5391499397</v>
      </c>
      <c r="V17" s="160">
        <f>V8*'Assumptions (Coal)'!U47*'Assumptions (Coal)'!U46*365/10^9</f>
        <v>0.5534606033</v>
      </c>
      <c r="W17" s="160">
        <f>W8*'Assumptions (Coal)'!V47*'Assumptions (Coal)'!V46*365/10^9</f>
        <v>0.561133188</v>
      </c>
      <c r="X17" s="160">
        <f>X8*'Assumptions (Coal)'!W47*'Assumptions (Coal)'!W46*365/10^9</f>
        <v>0.5548666066</v>
      </c>
      <c r="Y17" s="160">
        <f>Y8*'Assumptions (Coal)'!X47*'Assumptions (Coal)'!X46*365/10^9</f>
        <v>0.5493699023</v>
      </c>
      <c r="Z17" s="160">
        <f>Z8*'Assumptions (Coal)'!Y47*'Assumptions (Coal)'!Y46*365/10^9</f>
        <v>0.5475375472</v>
      </c>
      <c r="AA17" s="160">
        <f>AA8*'Assumptions (Coal)'!Z47*'Assumptions (Coal)'!Z46*365/10^9</f>
        <v>0.5469462146</v>
      </c>
      <c r="AB17" s="160">
        <f>AB8*'Assumptions (Coal)'!AA47*'Assumptions (Coal)'!AA46*365/10^9</f>
        <v>0.5510675555</v>
      </c>
      <c r="AC17" s="160">
        <f>AC8*'Assumptions (Coal)'!AB47*'Assumptions (Coal)'!AB46*365/10^9</f>
        <v>0.5484743568</v>
      </c>
      <c r="AD17" s="160">
        <f>AD8*'Assumptions (Coal)'!AC47*'Assumptions (Coal)'!AC46*365/10^9</f>
        <v>0.5475355707</v>
      </c>
      <c r="AE17" s="160">
        <f>AE8*'Assumptions (Coal)'!AD47*'Assumptions (Coal)'!AD46*365/10^9</f>
        <v>0.5452298585</v>
      </c>
      <c r="AF17" s="160">
        <f>AF8*'Assumptions (Coal)'!AE47*'Assumptions (Coal)'!AE46*365/10^9</f>
        <v>0.543129609</v>
      </c>
      <c r="AG17" s="160">
        <f>AG8*'Assumptions (Coal)'!AF47*'Assumptions (Coal)'!AF46*365/10^9</f>
        <v>0.5407931982</v>
      </c>
      <c r="AH17" s="160">
        <f>AH8*'Assumptions (Coal)'!AG47*'Assumptions (Coal)'!AG46*365/10^9</f>
        <v>0.5389727709</v>
      </c>
      <c r="AI17" s="160">
        <f>AI8*'Assumptions (Coal)'!AH47*'Assumptions (Coal)'!AH46*365/10^9</f>
        <v>0.5346333326</v>
      </c>
      <c r="AJ17" s="160">
        <f>AJ8*'Assumptions (Coal)'!AI47*'Assumptions (Coal)'!AI46*365/10^9</f>
        <v>0.5297413609</v>
      </c>
      <c r="AK17" s="160">
        <f>AK8*'Assumptions (Coal)'!AJ47*'Assumptions (Coal)'!AJ46*365/10^9</f>
        <v>0.5246215574</v>
      </c>
      <c r="AL17" s="160">
        <f>AL8*'Assumptions (Coal)'!AK47*'Assumptions (Coal)'!AK46*365/10^9</f>
        <v>0.5199958009</v>
      </c>
      <c r="AM17" s="160">
        <f>AM8*'Assumptions (Coal)'!AL47*'Assumptions (Coal)'!AL46*365/10^9</f>
        <v>0.5170693566</v>
      </c>
      <c r="AN17" s="160">
        <f>AN8*'Assumptions (Coal)'!AM47*'Assumptions (Coal)'!AM46*365/10^9</f>
        <v>0.5132727401</v>
      </c>
      <c r="AO17" s="160">
        <f>AO8*'Assumptions (Coal)'!AN47*'Assumptions (Coal)'!AN46*365/10^9</f>
        <v>0.5105097135</v>
      </c>
      <c r="AP17" s="160">
        <f>AP8*'Assumptions (Coal)'!AO47*'Assumptions (Coal)'!AO46*365/10^9</f>
        <v>0.5073101604</v>
      </c>
      <c r="AQ17" s="160">
        <f>AQ8*'Assumptions (Coal)'!AP47*'Assumptions (Coal)'!AP46*365/10^9</f>
        <v>0.5027569094</v>
      </c>
      <c r="AR17" s="160">
        <f>AR8*'Assumptions (Coal)'!AQ47*'Assumptions (Coal)'!AQ46*365/10^9</f>
        <v>0.4973920657</v>
      </c>
      <c r="AS17" s="160">
        <f>AS8*'Assumptions (Coal)'!AR47*'Assumptions (Coal)'!AR46*365/10^9</f>
        <v>0.4913814645</v>
      </c>
      <c r="AT17" s="160">
        <f>AT8*'Assumptions (Coal)'!AS47*'Assumptions (Coal)'!AS46*365/10^9</f>
        <v>0.4853255187</v>
      </c>
      <c r="AU17" s="160">
        <f>AU8*'Assumptions (Coal)'!AT47*'Assumptions (Coal)'!AT46*365/10^9</f>
        <v>0.4792661139</v>
      </c>
      <c r="AV17" s="160">
        <f>AV8*'Assumptions (Coal)'!AU47*'Assumptions (Coal)'!AU46*365/10^9</f>
        <v>0.4727935113</v>
      </c>
      <c r="AW17" s="160">
        <f>AW8*'Assumptions (Coal)'!AV47*'Assumptions (Coal)'!AV46*365/10^9</f>
        <v>0.4648613052</v>
      </c>
      <c r="AX17" s="160">
        <f>AX8*'Assumptions (Coal)'!AW47*'Assumptions (Coal)'!AW46*365/10^9</f>
        <v>0.4579466855</v>
      </c>
      <c r="AY17" s="160">
        <f>AY8*'Assumptions (Coal)'!AX47*'Assumptions (Coal)'!AX46*365/10^9</f>
        <v>0.4567048893</v>
      </c>
      <c r="AZ17" s="160">
        <f>AZ8*'Assumptions (Coal)'!AY47*'Assumptions (Coal)'!AY46*365/10^9</f>
        <v>0.4506483239</v>
      </c>
      <c r="BA17" s="160">
        <f>BA8*'Assumptions (Coal)'!AZ47*'Assumptions (Coal)'!AZ46*365/10^9</f>
        <v>0.4412468904</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1794.8</v>
      </c>
      <c r="N18" s="172">
        <v>878.6</v>
      </c>
      <c r="O18" s="172">
        <v>0.0</v>
      </c>
      <c r="P18" s="172">
        <v>1008.0</v>
      </c>
      <c r="Q18" s="172">
        <v>0.0</v>
      </c>
      <c r="R18" s="172">
        <v>0.0</v>
      </c>
      <c r="S18" s="172">
        <v>0.0</v>
      </c>
      <c r="T18" s="172">
        <v>0.0</v>
      </c>
      <c r="U18" s="172">
        <v>0.0</v>
      </c>
      <c r="V18" s="172">
        <v>0.0</v>
      </c>
      <c r="W18" s="173">
        <v>0.0</v>
      </c>
      <c r="X18" s="148">
        <f t="shared" ref="X18:BA18" si="6">if(X8&gt;X7,X8-X7,0)</f>
        <v>0</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1459.806574</v>
      </c>
      <c r="AH18" s="148">
        <f t="shared" si="6"/>
        <v>1027.720657</v>
      </c>
      <c r="AI18" s="148">
        <f t="shared" si="6"/>
        <v>1831.520657</v>
      </c>
      <c r="AJ18" s="148">
        <f t="shared" si="6"/>
        <v>0</v>
      </c>
      <c r="AK18" s="148">
        <f t="shared" si="6"/>
        <v>1428.941315</v>
      </c>
      <c r="AL18" s="148">
        <f t="shared" si="6"/>
        <v>73.0206574</v>
      </c>
      <c r="AM18" s="148">
        <f t="shared" si="6"/>
        <v>0</v>
      </c>
      <c r="AN18" s="148">
        <f t="shared" si="6"/>
        <v>1420.941315</v>
      </c>
      <c r="AO18" s="148">
        <f t="shared" si="6"/>
        <v>1296.320657</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0.9531458219</v>
      </c>
      <c r="H20" s="176">
        <f t="shared" si="7"/>
        <v>1.463958268</v>
      </c>
      <c r="I20" s="176">
        <f t="shared" si="7"/>
        <v>1.508260751</v>
      </c>
      <c r="J20" s="176">
        <f t="shared" si="7"/>
        <v>2.132740552</v>
      </c>
      <c r="K20" s="176">
        <f t="shared" si="7"/>
        <v>2.174225097</v>
      </c>
      <c r="L20" s="176">
        <f t="shared" si="7"/>
        <v>2.19080001</v>
      </c>
      <c r="M20" s="176">
        <f t="shared" si="7"/>
        <v>1.13579755</v>
      </c>
      <c r="N20" s="176">
        <f t="shared" si="7"/>
        <v>0.6195269682</v>
      </c>
      <c r="O20" s="176">
        <f t="shared" si="7"/>
        <v>0.63140851</v>
      </c>
      <c r="P20" s="176">
        <f t="shared" si="7"/>
        <v>0</v>
      </c>
      <c r="Q20" s="176">
        <f t="shared" si="7"/>
        <v>0</v>
      </c>
      <c r="R20" s="176">
        <f t="shared" si="7"/>
        <v>0</v>
      </c>
      <c r="S20" s="176">
        <f t="shared" si="7"/>
        <v>0</v>
      </c>
      <c r="T20" s="176">
        <f t="shared" si="7"/>
        <v>0</v>
      </c>
      <c r="U20" s="176">
        <f t="shared" si="7"/>
        <v>0</v>
      </c>
      <c r="V20" s="176">
        <f t="shared" si="7"/>
        <v>0</v>
      </c>
      <c r="W20" s="176">
        <f t="shared" si="7"/>
        <v>0</v>
      </c>
      <c r="X20" s="176">
        <f t="shared" si="7"/>
        <v>0</v>
      </c>
      <c r="Y20" s="176">
        <f t="shared" si="7"/>
        <v>0</v>
      </c>
      <c r="Z20" s="176">
        <f t="shared" si="7"/>
        <v>0</v>
      </c>
      <c r="AA20" s="176">
        <f t="shared" si="7"/>
        <v>1.415207573</v>
      </c>
      <c r="AB20" s="176">
        <f t="shared" si="7"/>
        <v>2.442913751</v>
      </c>
      <c r="AC20" s="176">
        <f t="shared" si="7"/>
        <v>4.305851666</v>
      </c>
      <c r="AD20" s="176">
        <f t="shared" si="7"/>
        <v>4.367583936</v>
      </c>
      <c r="AE20" s="176">
        <f t="shared" si="7"/>
        <v>5.899250513</v>
      </c>
      <c r="AF20" s="176">
        <f t="shared" si="7"/>
        <v>6.060745372</v>
      </c>
      <c r="AG20" s="176">
        <f t="shared" si="7"/>
        <v>4.601908087</v>
      </c>
      <c r="AH20" s="176">
        <f t="shared" si="7"/>
        <v>5.086182181</v>
      </c>
      <c r="AI20" s="176">
        <f t="shared" si="7"/>
        <v>4.573122466</v>
      </c>
      <c r="AJ20" s="176">
        <f t="shared" si="7"/>
        <v>4.63415113</v>
      </c>
      <c r="AK20" s="176">
        <f t="shared" si="7"/>
        <v>3.108002364</v>
      </c>
      <c r="AL20" s="176">
        <f t="shared" si="7"/>
        <v>3.068732151</v>
      </c>
      <c r="AM20" s="176">
        <f t="shared" si="7"/>
        <v>3.106797878</v>
      </c>
      <c r="AN20" s="176">
        <f t="shared" si="7"/>
        <v>1.502650562</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0.9531458219</v>
      </c>
      <c r="H31" s="177">
        <f>IF($M$18&gt;0,'Assumptions (Coal)'!$V$14*Model!$M$18*'Assumptions (Coal)'!G$2/10^9,0)</f>
        <v>0.9828354526</v>
      </c>
      <c r="I31" s="177">
        <f>IF($M$18&gt;0,'Assumptions (Coal)'!$V$14*Model!$M$18*'Assumptions (Coal)'!H$2/10^9,0)</f>
        <v>1.012578139</v>
      </c>
      <c r="J31" s="177">
        <f>IF($M$18&gt;0,'Assumptions (Coal)'!$V$14*Model!$M$18*'Assumptions (Coal)'!I$2/10^9,0)</f>
        <v>1.03977909</v>
      </c>
      <c r="K31" s="177">
        <f>IF($M$18&gt;0,'Assumptions (Coal)'!$V$14*Model!$M$18*'Assumptions (Coal)'!J$2/10^9,0)</f>
        <v>1.06000413</v>
      </c>
      <c r="L31" s="177">
        <f>IF($M$18&gt;0,'Assumptions (Coal)'!$V$14*Model!$M$18*'Assumptions (Coal)'!K$2/10^9,0)</f>
        <v>1.068084929</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0.4811228152</v>
      </c>
      <c r="I32" s="160">
        <f>IF($N$18&gt;0,'Assumptions (Coal)'!$V$14*Model!$N$18*'Assumptions (Coal)'!H$2/10^9,0)</f>
        <v>0.4956826123</v>
      </c>
      <c r="J32" s="160">
        <f>IF($N$18&gt;0,'Assumptions (Coal)'!$V$14*Model!$N$18*'Assumptions (Coal)'!I$2/10^9,0)</f>
        <v>0.5089981661</v>
      </c>
      <c r="K32" s="160">
        <f>IF($N$18&gt;0,'Assumptions (Coal)'!$V$14*Model!$N$18*'Assumptions (Coal)'!J$2/10^9,0)</f>
        <v>0.5188988348</v>
      </c>
      <c r="L32" s="160">
        <f>IF($N$18&gt;0,'Assumptions (Coal)'!$V$14*Model!$N$18*'Assumptions (Coal)'!K$2/10^9,0)</f>
        <v>0.5228545904</v>
      </c>
      <c r="M32" s="160">
        <f>IF($N$18&gt;0,'Assumptions (Coal)'!$V$14*Model!$N$18*'Assumptions (Coal)'!L$2/10^9,0)</f>
        <v>0.5289471682</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0.5839632955</v>
      </c>
      <c r="K34" s="177">
        <f>IF($P$18&gt;0,'Assumptions (Coal)'!$V$14*Model!$P$18*'Assumptions (Coal)'!J$2/10^9,0)</f>
        <v>0.5953221324</v>
      </c>
      <c r="L34" s="177">
        <f>IF($P$18&gt;0,'Assumptions (Coal)'!$V$14*Model!$P$18*'Assumptions (Coal)'!K$2/10^9,0)</f>
        <v>0.5998604907</v>
      </c>
      <c r="M34" s="177">
        <f>IF($P$18&gt;0,'Assumptions (Coal)'!$V$14*Model!$P$18*'Assumptions (Coal)'!L$2/10^9,0)</f>
        <v>0.6068503819</v>
      </c>
      <c r="N34" s="177">
        <f>IF($P$18&gt;0,'Assumptions (Coal)'!$V$14*Model!$P$18*'Assumptions (Coal)'!M$2/10^9,0)</f>
        <v>0.6195269682</v>
      </c>
      <c r="O34" s="177">
        <f>IF($P$18&gt;0,'Assumptions (Coal)'!$V$14*Model!$P$18*'Assumptions (Coal)'!N$2/10^9,0)</f>
        <v>0.63140851</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v>
      </c>
      <c r="S42" s="160">
        <f>IF($X$18&gt;0,'Assumptions (Coal)'!$V$14*Model!$X$18*'Assumptions (Coal)'!R$2/10^9,0)</f>
        <v>0</v>
      </c>
      <c r="T42" s="160">
        <f>IF($X$18&gt;0,'Assumptions (Coal)'!$V$14*Model!$X$18*'Assumptions (Coal)'!S$2/10^9,0)</f>
        <v>0</v>
      </c>
      <c r="U42" s="160">
        <f>IF($X$18&gt;0,'Assumptions (Coal)'!$V$14*Model!$X$18*'Assumptions (Coal)'!T$2/10^9,0)</f>
        <v>0</v>
      </c>
      <c r="V42" s="160">
        <f>IF($X$18&gt;0,'Assumptions (Coal)'!$V$14*Model!$X$18*'Assumptions (Coal)'!U$2/10^9,0)</f>
        <v>0</v>
      </c>
      <c r="W42" s="160">
        <f>IF($X$18&gt;0,'Assumptions (Coal)'!$V$14*Model!$X$18*'Assumptions (Coal)'!V$2/10^9,0)</f>
        <v>0</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1.415207573</v>
      </c>
      <c r="AB51" s="160">
        <f>IF($AG$18&gt;0,'Assumptions (Coal)'!$V$14*Model!$AG$18*'Assumptions (Coal)'!AA$2/10^9,0)</f>
        <v>1.433625131</v>
      </c>
      <c r="AC51" s="160">
        <f>IF($AG$18&gt;0,'Assumptions (Coal)'!$V$14*Model!$AG$18*'Assumptions (Coal)'!AB$2/10^9,0)</f>
        <v>1.455346347</v>
      </c>
      <c r="AD51" s="160">
        <f>IF($AG$18&gt;0,'Assumptions (Coal)'!$V$14*Model!$AG$18*'Assumptions (Coal)'!AC$2/10^9,0)</f>
        <v>1.476211403</v>
      </c>
      <c r="AE51" s="160">
        <f>IF($AG$18&gt;0,'Assumptions (Coal)'!$V$14*Model!$AG$18*'Assumptions (Coal)'!AD$2/10^9,0)</f>
        <v>1.498222139</v>
      </c>
      <c r="AF51" s="160">
        <f>IF($AG$18&gt;0,'Assumptions (Coal)'!$V$14*Model!$AG$18*'Assumptions (Coal)'!AE$2/10^9,0)</f>
        <v>1.519928011</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1.00928862</v>
      </c>
      <c r="AC52" s="160">
        <f>IF($AH$18&gt;0,'Assumptions (Coal)'!$V$14*Model!$AH$18*'Assumptions (Coal)'!AB$2/10^9,0)</f>
        <v>1.024580606</v>
      </c>
      <c r="AD52" s="160">
        <f>IF($AH$18&gt;0,'Assumptions (Coal)'!$V$14*Model!$AH$18*'Assumptions (Coal)'!AC$2/10^9,0)</f>
        <v>1.039269846</v>
      </c>
      <c r="AE52" s="160">
        <f>IF($AH$18&gt;0,'Assumptions (Coal)'!$V$14*Model!$AH$18*'Assumptions (Coal)'!AD$2/10^9,0)</f>
        <v>1.054765658</v>
      </c>
      <c r="AF52" s="160">
        <f>IF($AH$18&gt;0,'Assumptions (Coal)'!$V$14*Model!$AH$18*'Assumptions (Coal)'!AE$2/10^9,0)</f>
        <v>1.070046842</v>
      </c>
      <c r="AG52" s="160">
        <f>IF($AH$18&gt;0,'Assumptions (Coal)'!$V$14*Model!$AH$18*'Assumptions (Coal)'!AF$2/10^9,0)</f>
        <v>1.084442915</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1.825924712</v>
      </c>
      <c r="AD53" s="160">
        <f>IF($AI$18&gt;0,'Assumptions (Coal)'!$V$14*Model!$AI$18*'Assumptions (Coal)'!AC$2/10^9,0)</f>
        <v>1.852102688</v>
      </c>
      <c r="AE53" s="160">
        <f>IF($AI$18&gt;0,'Assumptions (Coal)'!$V$14*Model!$AI$18*'Assumptions (Coal)'!AD$2/10^9,0)</f>
        <v>1.879718071</v>
      </c>
      <c r="AF53" s="160">
        <f>IF($AI$18&gt;0,'Assumptions (Coal)'!$V$14*Model!$AI$18*'Assumptions (Coal)'!AE$2/10^9,0)</f>
        <v>1.906950961</v>
      </c>
      <c r="AG53" s="160">
        <f>IF($AI$18&gt;0,'Assumptions (Coal)'!$V$14*Model!$AI$18*'Assumptions (Coal)'!AF$2/10^9,0)</f>
        <v>1.932606478</v>
      </c>
      <c r="AH53" s="160">
        <f>IF($AI$18&gt;0,'Assumptions (Coal)'!$V$14*Model!$AI$18*'Assumptions (Coal)'!AG$2/10^9,0)</f>
        <v>1.959322063</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1.466544645</v>
      </c>
      <c r="AF55" s="160">
        <f>IF($AK$18&gt;0,'Assumptions (Coal)'!$V$14*Model!$AK$18*'Assumptions (Coal)'!AE$2/10^9,0)</f>
        <v>1.48779158</v>
      </c>
      <c r="AG55" s="160">
        <f>IF($AK$18&gt;0,'Assumptions (Coal)'!$V$14*Model!$AK$18*'Assumptions (Coal)'!AF$2/10^9,0)</f>
        <v>1.507807859</v>
      </c>
      <c r="AH55" s="160">
        <f>IF($AK$18&gt;0,'Assumptions (Coal)'!$V$14*Model!$AK$18*'Assumptions (Coal)'!AG$2/10^9,0)</f>
        <v>1.528651197</v>
      </c>
      <c r="AI55" s="160">
        <f>IF($AK$18&gt;0,'Assumptions (Coal)'!$V$14*Model!$AK$18*'Assumptions (Coal)'!AH$2/10^9,0)</f>
        <v>1.548797531</v>
      </c>
      <c r="AJ55" s="160">
        <f>IF($AK$18&gt;0,'Assumptions (Coal)'!$V$14*Model!$AK$18*'Assumptions (Coal)'!AI$2/10^9,0)</f>
        <v>1.569466351</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0.0760279783</v>
      </c>
      <c r="AG56" s="160">
        <f>IF($AL$18&gt;0,'Assumptions (Coal)'!$V$14*Model!$AL$18*'Assumptions (Coal)'!AF$2/10^9,0)</f>
        <v>0.07705083476</v>
      </c>
      <c r="AH56" s="160">
        <f>IF($AL$18&gt;0,'Assumptions (Coal)'!$V$14*Model!$AL$18*'Assumptions (Coal)'!AG$2/10^9,0)</f>
        <v>0.07811595491</v>
      </c>
      <c r="AI56" s="160">
        <f>IF($AL$18&gt;0,'Assumptions (Coal)'!$V$14*Model!$AL$18*'Assumptions (Coal)'!AH$2/10^9,0)</f>
        <v>0.07914545737</v>
      </c>
      <c r="AJ56" s="160">
        <f>IF($AL$18&gt;0,'Assumptions (Coal)'!$V$14*Model!$AL$18*'Assumptions (Coal)'!AI$2/10^9,0)</f>
        <v>0.08020165946</v>
      </c>
      <c r="AK56" s="160">
        <f>IF($AL$18&gt;0,'Assumptions (Coal)'!$V$14*Model!$AL$18*'Assumptions (Coal)'!AJ$2/10^9,0)</f>
        <v>0.08133526454</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1.520092966</v>
      </c>
      <c r="AI58" s="160">
        <f>IF($AN$18&gt;0,'Assumptions (Coal)'!$V$14*Model!$AN$18*'Assumptions (Coal)'!AH$2/10^9,0)</f>
        <v>1.54012651</v>
      </c>
      <c r="AJ58" s="160">
        <f>IF($AN$18&gt;0,'Assumptions (Coal)'!$V$14*Model!$AN$18*'Assumptions (Coal)'!AI$2/10^9,0)</f>
        <v>1.560679615</v>
      </c>
      <c r="AK58" s="160">
        <f>IF($AN$18&gt;0,'Assumptions (Coal)'!$V$14*Model!$AN$18*'Assumptions (Coal)'!AJ$2/10^9,0)</f>
        <v>1.582738938</v>
      </c>
      <c r="AL58" s="160">
        <f>IF($AN$18&gt;0,'Assumptions (Coal)'!$V$14*Model!$AN$18*'Assumptions (Coal)'!AK$2/10^9,0)</f>
        <v>1.604736069</v>
      </c>
      <c r="AM58" s="160">
        <f>IF($AN$18&gt;0,'Assumptions (Coal)'!$V$14*Model!$AN$18*'Assumptions (Coal)'!AL$2/10^9,0)</f>
        <v>1.62464183</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1.405052967</v>
      </c>
      <c r="AJ59" s="160">
        <f>IF($AO$18&gt;0,'Assumptions (Coal)'!$V$14*Model!$AO$18*'Assumptions (Coal)'!AI$2/10^9,0)</f>
        <v>1.423803505</v>
      </c>
      <c r="AK59" s="160">
        <f>IF($AO$18&gt;0,'Assumptions (Coal)'!$V$14*Model!$AO$18*'Assumptions (Coal)'!AJ$2/10^9,0)</f>
        <v>1.443928162</v>
      </c>
      <c r="AL59" s="160">
        <f>IF($AO$18&gt;0,'Assumptions (Coal)'!$V$14*Model!$AO$18*'Assumptions (Coal)'!AK$2/10^9,0)</f>
        <v>1.463996081</v>
      </c>
      <c r="AM59" s="160">
        <f>IF($AO$18&gt;0,'Assumptions (Coal)'!$V$14*Model!$AO$18*'Assumptions (Coal)'!AL$2/10^9,0)</f>
        <v>1.482156049</v>
      </c>
      <c r="AN59" s="160">
        <f>IF($AO$18&gt;0,'Assumptions (Coal)'!$V$14*Model!$AO$18*'Assumptions (Coal)'!AM$2/10^9,0)</f>
        <v>1.502650562</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0.3812583288</v>
      </c>
      <c r="H81" s="177">
        <f>'Assumptions (Coal)'!$V$5*Model!H20</f>
        <v>0.5855833071</v>
      </c>
      <c r="I81" s="177">
        <f>'Assumptions (Coal)'!$V$5*Model!I20</f>
        <v>0.6033043004</v>
      </c>
      <c r="J81" s="177">
        <f>'Assumptions (Coal)'!$V$5*Model!J20</f>
        <v>0.8530962206</v>
      </c>
      <c r="K81" s="177">
        <f>'Assumptions (Coal)'!$V$5*Model!K20</f>
        <v>0.8696900389</v>
      </c>
      <c r="L81" s="177">
        <f>'Assumptions (Coal)'!$V$5*Model!L20</f>
        <v>0.8763200041</v>
      </c>
      <c r="M81" s="177">
        <f>'Assumptions (Coal)'!$V$5*Model!M20</f>
        <v>0.4543190201</v>
      </c>
      <c r="N81" s="177">
        <f>'Assumptions (Coal)'!$V$5*Model!N20</f>
        <v>0.2478107873</v>
      </c>
      <c r="O81" s="177">
        <f>'Assumptions (Coal)'!$V$5*Model!O20</f>
        <v>0.252563404</v>
      </c>
      <c r="P81" s="177">
        <f>'Assumptions (Coal)'!$V$5*Model!P20</f>
        <v>0</v>
      </c>
      <c r="Q81" s="177">
        <f>'Assumptions (Coal)'!$V$5*Model!Q20</f>
        <v>0</v>
      </c>
      <c r="R81" s="177">
        <f>'Assumptions (Coal)'!$V$5*Model!R20</f>
        <v>0</v>
      </c>
      <c r="S81" s="177">
        <f>'Assumptions (Coal)'!$V$5*Model!S20</f>
        <v>0</v>
      </c>
      <c r="T81" s="177">
        <f>'Assumptions (Coal)'!$V$5*Model!T20</f>
        <v>0</v>
      </c>
      <c r="U81" s="177">
        <f>'Assumptions (Coal)'!$V$5*Model!U20</f>
        <v>0</v>
      </c>
      <c r="V81" s="177">
        <f>'Assumptions (Coal)'!$V$5*Model!V20</f>
        <v>0</v>
      </c>
      <c r="W81" s="177">
        <f>'Assumptions (Coal)'!$V$5*Model!W20</f>
        <v>0</v>
      </c>
      <c r="X81" s="177">
        <f>'Assumptions (Coal)'!$V$5*Model!X20</f>
        <v>0</v>
      </c>
      <c r="Y81" s="177">
        <f>'Assumptions (Coal)'!$V$5*Model!Y20</f>
        <v>0</v>
      </c>
      <c r="Z81" s="177">
        <f>'Assumptions (Coal)'!$V$5*Model!Z20</f>
        <v>0</v>
      </c>
      <c r="AA81" s="177">
        <f>'Assumptions (Coal)'!$V$5*Model!AA20</f>
        <v>0.566083029</v>
      </c>
      <c r="AB81" s="177">
        <f>'Assumptions (Coal)'!$V$5*Model!AB20</f>
        <v>0.9771655004</v>
      </c>
      <c r="AC81" s="177">
        <f>'Assumptions (Coal)'!$V$5*Model!AC20</f>
        <v>1.722340666</v>
      </c>
      <c r="AD81" s="177">
        <f>'Assumptions (Coal)'!$V$5*Model!AD20</f>
        <v>1.747033575</v>
      </c>
      <c r="AE81" s="177">
        <f>'Assumptions (Coal)'!$V$5*Model!AE20</f>
        <v>2.359700205</v>
      </c>
      <c r="AF81" s="177">
        <f>'Assumptions (Coal)'!$V$5*Model!AF20</f>
        <v>2.424298149</v>
      </c>
      <c r="AG81" s="177">
        <f>'Assumptions (Coal)'!$V$5*Model!AG20</f>
        <v>1.840763235</v>
      </c>
      <c r="AH81" s="177">
        <f>'Assumptions (Coal)'!$V$5*Model!AH20</f>
        <v>2.034472872</v>
      </c>
      <c r="AI81" s="177">
        <f>'Assumptions (Coal)'!$V$5*Model!AI20</f>
        <v>1.829248986</v>
      </c>
      <c r="AJ81" s="177">
        <f>'Assumptions (Coal)'!$V$5*Model!AJ20</f>
        <v>1.853660452</v>
      </c>
      <c r="AK81" s="177">
        <f>'Assumptions (Coal)'!$V$5*Model!AK20</f>
        <v>1.243200946</v>
      </c>
      <c r="AL81" s="177">
        <f>'Assumptions (Coal)'!$V$5*Model!AL20</f>
        <v>1.22749286</v>
      </c>
      <c r="AM81" s="177">
        <f>'Assumptions (Coal)'!$V$5*Model!AM20</f>
        <v>1.242719151</v>
      </c>
      <c r="AN81" s="177">
        <f>'Assumptions (Coal)'!$V$5*Model!AN20</f>
        <v>0.6010602249</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0.5718874931</v>
      </c>
      <c r="H82" s="176">
        <f>'Assumptions (Coal)'!$V$6*Model!H20</f>
        <v>0.8783749607</v>
      </c>
      <c r="I82" s="176">
        <f>'Assumptions (Coal)'!$V$6*Model!I20</f>
        <v>0.9049564506</v>
      </c>
      <c r="J82" s="176">
        <f>'Assumptions (Coal)'!$V$6*Model!J20</f>
        <v>1.279644331</v>
      </c>
      <c r="K82" s="176">
        <f>'Assumptions (Coal)'!$V$6*Model!K20</f>
        <v>1.304535058</v>
      </c>
      <c r="L82" s="176">
        <f>'Assumptions (Coal)'!$V$6*Model!L20</f>
        <v>1.314480006</v>
      </c>
      <c r="M82" s="176">
        <f>'Assumptions (Coal)'!$V$6*Model!M20</f>
        <v>0.6814785301</v>
      </c>
      <c r="N82" s="176">
        <f>'Assumptions (Coal)'!$V$6*Model!N20</f>
        <v>0.3717161809</v>
      </c>
      <c r="O82" s="176">
        <f>'Assumptions (Coal)'!$V$6*Model!O20</f>
        <v>0.378845106</v>
      </c>
      <c r="P82" s="176">
        <f>'Assumptions (Coal)'!$V$6*Model!P20</f>
        <v>0</v>
      </c>
      <c r="Q82" s="176">
        <f>'Assumptions (Coal)'!$V$6*Model!Q20</f>
        <v>0</v>
      </c>
      <c r="R82" s="176">
        <f>'Assumptions (Coal)'!$V$6*Model!R20</f>
        <v>0</v>
      </c>
      <c r="S82" s="176">
        <f>'Assumptions (Coal)'!$V$6*Model!S20</f>
        <v>0</v>
      </c>
      <c r="T82" s="176">
        <f>'Assumptions (Coal)'!$V$6*Model!T20</f>
        <v>0</v>
      </c>
      <c r="U82" s="176">
        <f>'Assumptions (Coal)'!$V$6*Model!U20</f>
        <v>0</v>
      </c>
      <c r="V82" s="176">
        <f>'Assumptions (Coal)'!$V$6*Model!V20</f>
        <v>0</v>
      </c>
      <c r="W82" s="176">
        <f>'Assumptions (Coal)'!$V$6*Model!W20</f>
        <v>0</v>
      </c>
      <c r="X82" s="176">
        <f>'Assumptions (Coal)'!$V$6*Model!X20</f>
        <v>0</v>
      </c>
      <c r="Y82" s="176">
        <f>'Assumptions (Coal)'!$V$6*Model!Y20</f>
        <v>0</v>
      </c>
      <c r="Z82" s="176">
        <f>'Assumptions (Coal)'!$V$6*Model!Z20</f>
        <v>0</v>
      </c>
      <c r="AA82" s="176">
        <f>'Assumptions (Coal)'!$V$6*Model!AA20</f>
        <v>0.8491245436</v>
      </c>
      <c r="AB82" s="176">
        <f>'Assumptions (Coal)'!$V$6*Model!AB20</f>
        <v>1.465748251</v>
      </c>
      <c r="AC82" s="176">
        <f>'Assumptions (Coal)'!$V$6*Model!AC20</f>
        <v>2.583511</v>
      </c>
      <c r="AD82" s="176">
        <f>'Assumptions (Coal)'!$V$6*Model!AD20</f>
        <v>2.620550362</v>
      </c>
      <c r="AE82" s="176">
        <f>'Assumptions (Coal)'!$V$6*Model!AE20</f>
        <v>3.539550308</v>
      </c>
      <c r="AF82" s="176">
        <f>'Assumptions (Coal)'!$V$6*Model!AF20</f>
        <v>3.636447223</v>
      </c>
      <c r="AG82" s="176">
        <f>'Assumptions (Coal)'!$V$6*Model!AG20</f>
        <v>2.761144852</v>
      </c>
      <c r="AH82" s="176">
        <f>'Assumptions (Coal)'!$V$6*Model!AH20</f>
        <v>3.051709308</v>
      </c>
      <c r="AI82" s="176">
        <f>'Assumptions (Coal)'!$V$6*Model!AI20</f>
        <v>2.74387348</v>
      </c>
      <c r="AJ82" s="176">
        <f>'Assumptions (Coal)'!$V$6*Model!AJ20</f>
        <v>2.780490678</v>
      </c>
      <c r="AK82" s="176">
        <f>'Assumptions (Coal)'!$V$6*Model!AK20</f>
        <v>1.864801419</v>
      </c>
      <c r="AL82" s="176">
        <f>'Assumptions (Coal)'!$V$6*Model!AL20</f>
        <v>1.84123929</v>
      </c>
      <c r="AM82" s="176">
        <f>'Assumptions (Coal)'!$V$6*Model!AM20</f>
        <v>1.864078727</v>
      </c>
      <c r="AN82" s="176">
        <f>'Assumptions (Coal)'!$V$6*Model!AN20</f>
        <v>0.9015903374</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-0.1155298592</v>
      </c>
      <c r="N83" s="177">
        <f t="array" ref="N83">SUM(IF(ISERROR(N84:N135),"",N84:N135))</f>
        <v>-0.1787501655</v>
      </c>
      <c r="O83" s="177">
        <f t="array" ref="O83">SUM(IF(ISERROR(O84:O135),"",O84:O135))</f>
        <v>-0.1872407984</v>
      </c>
      <c r="P83" s="177">
        <f t="array" ref="P83">SUM(IF(ISERROR(P84:P135),"",P84:P135))</f>
        <v>-0.2648307541</v>
      </c>
      <c r="Q83" s="177">
        <f t="array" ref="Q83">SUM(IF(ISERROR(Q84:Q135),"",Q84:Q135))</f>
        <v>-0.2774102149</v>
      </c>
      <c r="R83" s="177">
        <f t="array" ref="R83">SUM(IF(ISERROR(R84:R135),"",R84:R135))</f>
        <v>-0.2905872001</v>
      </c>
      <c r="S83" s="177">
        <f t="array" ref="S83">SUM(IF(ISERROR(S84:S135),"",S84:S135))</f>
        <v>-0.3043900921</v>
      </c>
      <c r="T83" s="177">
        <f t="array" ref="T83">SUM(IF(ISERROR(T84:T135),"",T84:T135))</f>
        <v>-0.3188486215</v>
      </c>
      <c r="U83" s="177">
        <f t="array" ref="U83">SUM(IF(ISERROR(U84:U135),"",U84:U135))</f>
        <v>-0.333993931</v>
      </c>
      <c r="V83" s="177">
        <f t="array" ref="V83">SUM(IF(ISERROR(V84:V135),"",V84:V135))</f>
        <v>-0.3498586427</v>
      </c>
      <c r="W83" s="177">
        <f t="array" ref="W83">SUM(IF(ISERROR(W84:W135),"",W84:W135))</f>
        <v>-0.3664769283</v>
      </c>
      <c r="X83" s="177">
        <f t="array" ref="X83">SUM(IF(ISERROR(X84:X135),"",X84:X135))</f>
        <v>-0.3838845824</v>
      </c>
      <c r="Y83" s="177">
        <f t="array" ref="Y83">SUM(IF(ISERROR(Y84:Y135),"",Y84:Y135))</f>
        <v>-0.4021191</v>
      </c>
      <c r="Z83" s="177">
        <f t="array" ref="Z83">SUM(IF(ISERROR(Z84:Z135),"",Z84:Z135))</f>
        <v>-0.4212197573</v>
      </c>
      <c r="AA83" s="177">
        <f t="array" ref="AA83">SUM(IF(ISERROR(AA84:AA135),"",AA84:AA135))</f>
        <v>-0.4412276957</v>
      </c>
      <c r="AB83" s="177">
        <f t="array" ref="AB83">SUM(IF(ISERROR(AB84:AB135),"",AB84:AB135))</f>
        <v>-0.2304440284</v>
      </c>
      <c r="AC83" s="177">
        <f t="array" ref="AC83">SUM(IF(ISERROR(AC84:AC135),"",AC84:AC135))</f>
        <v>-0.1255839022</v>
      </c>
      <c r="AD83" s="177">
        <f t="array" ref="AD83">SUM(IF(ISERROR(AD84:AD135),"",AD84:AD135))</f>
        <v>-0.1315491375</v>
      </c>
      <c r="AE83" s="177">
        <f t="array" ref="AE83">SUM(IF(ISERROR(AE84:AE135),"",AE84:AE135))</f>
        <v>0</v>
      </c>
      <c r="AF83" s="177">
        <f t="array" ref="AF83">SUM(IF(ISERROR(AF84:AF135),"",AF84:AF135))</f>
        <v>0</v>
      </c>
      <c r="AG83" s="177">
        <f t="array" ref="AG83">SUM(IF(ISERROR(AG84:AG135),"",AG84:AG135))</f>
        <v>-0.1661908274</v>
      </c>
      <c r="AH83" s="177">
        <f t="array" ref="AH83">SUM(IF(ISERROR(AH84:AH135),"",AH84:AH135))</f>
        <v>-0.2927496095</v>
      </c>
      <c r="AI83" s="177">
        <f t="array" ref="AI83">SUM(IF(ISERROR(AI84:AI135),"",AI84:AI135))</f>
        <v>-0.5211643017</v>
      </c>
      <c r="AJ83" s="177">
        <f t="array" ref="AJ83">SUM(IF(ISERROR(AJ84:AJ135),"",AJ84:AJ135))</f>
        <v>-0.545919606</v>
      </c>
      <c r="AK83" s="177">
        <f t="array" ref="AK83">SUM(IF(ISERROR(AK84:AK135),"",AK84:AK135))</f>
        <v>-0.7439068301</v>
      </c>
      <c r="AL83" s="177">
        <f t="array" ref="AL83">SUM(IF(ISERROR(AL84:AL135),"",AL84:AL135))</f>
        <v>-0.7881554343</v>
      </c>
      <c r="AM83" s="177">
        <f t="array" ref="AM83">SUM(IF(ISERROR(AM84:AM135),"",AM84:AM135))</f>
        <v>-0.8255928174</v>
      </c>
      <c r="AN83" s="177">
        <f t="array" ref="AN83">SUM(IF(ISERROR(AN84:AN135),"",AN84:AN135))</f>
        <v>-1.042983561</v>
      </c>
      <c r="AO83" s="177">
        <f t="array" ref="AO83">SUM(IF(ISERROR(AO84:AO135),"",AO84:AO135))</f>
        <v>-1.25726258</v>
      </c>
      <c r="AP83" s="177">
        <f t="array" ref="AP83">SUM(IF(ISERROR(AP84:AP135),"",AP84:AP135))</f>
        <v>-1.316982552</v>
      </c>
      <c r="AQ83" s="177">
        <f t="array" ref="AQ83">SUM(IF(ISERROR(AQ84:AQ135),"",AQ84:AQ135))</f>
        <v>-1.379539223</v>
      </c>
      <c r="AR83" s="177">
        <f t="array" ref="AR83">SUM(IF(ISERROR(AR84:AR135),"",AR84:AR135))</f>
        <v>-1.445067336</v>
      </c>
      <c r="AS83" s="177">
        <f t="array" ref="AS83">SUM(IF(ISERROR(AS84:AS135),"",AS84:AS135))</f>
        <v>-1.513708035</v>
      </c>
      <c r="AT83" s="177">
        <f t="array" ref="AT83">SUM(IF(ISERROR(AT84:AT135),"",AT84:AT135))</f>
        <v>-1.585609167</v>
      </c>
      <c r="AU83" s="177">
        <f t="array" ref="AU83">SUM(IF(ISERROR(AU84:AU135),"",AU84:AU135))</f>
        <v>-1.660925602</v>
      </c>
      <c r="AV83" s="177">
        <f t="array" ref="AV83">SUM(IF(ISERROR(AV84:AV135),"",AV84:AV135))</f>
        <v>-1.406456469</v>
      </c>
      <c r="AW83" s="177">
        <f t="array" ref="AW83">SUM(IF(ISERROR(AW84:AW135),"",AW84:AW135))</f>
        <v>-1.235232938</v>
      </c>
      <c r="AX83" s="177">
        <f t="array" ref="AX83">SUM(IF(ISERROR(AX84:AX135),"",AX84:AX135))</f>
        <v>-0.8636215428</v>
      </c>
      <c r="AY83" s="177">
        <f t="array" ref="AY83">SUM(IF(ISERROR(AY84:AY135),"",AY84:AY135))</f>
        <v>-0.9046435661</v>
      </c>
      <c r="AZ83" s="177">
        <f t="array" ref="AZ83">SUM(IF(ISERROR(AZ84:AZ135),"",AZ84:AZ135))</f>
        <v>-0.6024859685</v>
      </c>
      <c r="BA83" s="177">
        <f t="array" ref="BA83">SUM(IF(ISERROR(BA84:BA135),"",BA84:BA135))</f>
        <v>-0.6132253565</v>
      </c>
      <c r="BB83" s="177">
        <f t="array" ref="BB83">SUM(IF(ISERROR(BB84:BB135),"",BB84:BB135))</f>
        <v>-0.6423535609</v>
      </c>
      <c r="BC83" s="177">
        <f t="array" ref="BC83">SUM(IF(ISERROR(BC84:BC135),"",BC84:BC135))</f>
        <v>-0.3154629672</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-0.1155298592</v>
      </c>
      <c r="N94" s="177">
        <f>IF($M$18&gt;0,PPMT('Assumptions (Coal)'!$V$7,Model!X$1,'Assumptions (Coal)'!$V$10,'Assumptions (Coal)'!$V$5*Model!$M$18*AVERAGE('Assumptions (Coal)'!$F$2:$K$2)/10^9),0)</f>
        <v>-0.1210175275</v>
      </c>
      <c r="O94" s="160">
        <f>IF($M$18&gt;0,PPMT('Assumptions (Coal)'!$V$7,Model!Y$1,'Assumptions (Coal)'!$V$10,'Assumptions (Coal)'!$V$5*Model!$M$18*AVERAGE('Assumptions (Coal)'!$F$2:$K$2)/10^9),0)</f>
        <v>-0.1267658601</v>
      </c>
      <c r="P94" s="160">
        <f>IF($M$18&gt;0,PPMT('Assumptions (Coal)'!$V$7,Model!Z$1,'Assumptions (Coal)'!$V$10,'Assumptions (Coal)'!$V$5*Model!$M$18*AVERAGE('Assumptions (Coal)'!$F$2:$K$2)/10^9),0)</f>
        <v>-0.1327872384</v>
      </c>
      <c r="Q94" s="160">
        <f>IF($M$18&gt;0,PPMT('Assumptions (Coal)'!$V$7,Model!AA$1,'Assumptions (Coal)'!$V$10,'Assumptions (Coal)'!$V$5*Model!$M$18*AVERAGE('Assumptions (Coal)'!$F$2:$K$2)/10^9),0)</f>
        <v>-0.1390946323</v>
      </c>
      <c r="R94" s="160">
        <f>IF($M$18&gt;0,PPMT('Assumptions (Coal)'!$V$7,Model!AB$1,'Assumptions (Coal)'!$V$10,'Assumptions (Coal)'!$V$5*Model!$M$18*AVERAGE('Assumptions (Coal)'!$F$2:$K$2)/10^9),0)</f>
        <v>-0.1457016273</v>
      </c>
      <c r="S94" s="160">
        <f>IF($M$18&gt;0,PPMT('Assumptions (Coal)'!$V$7,Model!AC$1,'Assumptions (Coal)'!$V$10,'Assumptions (Coal)'!$V$5*Model!$M$18*AVERAGE('Assumptions (Coal)'!$F$2:$K$2)/10^9),0)</f>
        <v>-0.1526224546</v>
      </c>
      <c r="T94" s="160">
        <f>IF($M$18&gt;0,PPMT('Assumptions (Coal)'!$V$7,Model!AD$1,'Assumptions (Coal)'!$V$10,'Assumptions (Coal)'!$V$5*Model!$M$18*AVERAGE('Assumptions (Coal)'!$F$2:$K$2)/10^9),0)</f>
        <v>-0.1598720212</v>
      </c>
      <c r="U94" s="160">
        <f>IF($M$18&gt;0,PPMT('Assumptions (Coal)'!$V$7,Model!AE$1,'Assumptions (Coal)'!$V$10,'Assumptions (Coal)'!$V$5*Model!$M$18*AVERAGE('Assumptions (Coal)'!$F$2:$K$2)/10^9),0)</f>
        <v>-0.1674659422</v>
      </c>
      <c r="V94" s="160">
        <f>IF($M$18&gt;0,PPMT('Assumptions (Coal)'!$V$7,Model!AF$1,'Assumptions (Coal)'!$V$10,'Assumptions (Coal)'!$V$5*Model!$M$18*AVERAGE('Assumptions (Coal)'!$F$2:$K$2)/10^9),0)</f>
        <v>-0.1754205745</v>
      </c>
      <c r="W94" s="160">
        <f>IF($M$18&gt;0,PPMT('Assumptions (Coal)'!$V$7,Model!AG$1,'Assumptions (Coal)'!$V$10,'Assumptions (Coal)'!$V$5*Model!$M$18*AVERAGE('Assumptions (Coal)'!$F$2:$K$2)/10^9),0)</f>
        <v>-0.1837530517</v>
      </c>
      <c r="X94" s="160">
        <f>IF($M$18&gt;0,PPMT('Assumptions (Coal)'!$V$7,Model!AH$1,'Assumptions (Coal)'!$V$10,'Assumptions (Coal)'!$V$5*Model!$M$18*AVERAGE('Assumptions (Coal)'!$F$2:$K$2)/10^9),0)</f>
        <v>-0.1924813217</v>
      </c>
      <c r="Y94" s="160">
        <f>IF($M$18&gt;0,PPMT('Assumptions (Coal)'!$V$7,Model!AI$1,'Assumptions (Coal)'!$V$10,'Assumptions (Coal)'!$V$5*Model!$M$18*AVERAGE('Assumptions (Coal)'!$F$2:$K$2)/10^9),0)</f>
        <v>-0.2016241845</v>
      </c>
      <c r="Z94" s="160">
        <f>IF($M$18&gt;0,PPMT('Assumptions (Coal)'!$V$7,Model!AJ$1,'Assumptions (Coal)'!$V$10,'Assumptions (Coal)'!$V$5*Model!$M$18*AVERAGE('Assumptions (Coal)'!$F$2:$K$2)/10^9),0)</f>
        <v>-0.2112013332</v>
      </c>
      <c r="AA94" s="160">
        <f>IF($M$18&gt;0,PPMT('Assumptions (Coal)'!$V$7,Model!AK$1,'Assumptions (Coal)'!$V$10,'Assumptions (Coal)'!$V$5*Model!$M$18*AVERAGE('Assumptions (Coal)'!$F$2:$K$2)/10^9),0)</f>
        <v>-0.2212333966</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-0.05773263802</v>
      </c>
      <c r="O95" s="160">
        <f>IF($N$18&gt;0,PPMT('Assumptions (Coal)'!$V$7,Model!X$1,'Assumptions (Coal)'!$V$10,'Assumptions (Coal)'!$V$5*Model!$N$18*AVERAGE('Assumptions (Coal)'!$G$2:$L$2)/10^9),0)</f>
        <v>-0.06047493832</v>
      </c>
      <c r="P95" s="160">
        <f>IF($N$18&gt;0,PPMT('Assumptions (Coal)'!$V$7,Model!Y$1,'Assumptions (Coal)'!$V$10,'Assumptions (Coal)'!$V$5*Model!$N$18*AVERAGE('Assumptions (Coal)'!$G$2:$L$2)/10^9),0)</f>
        <v>-0.06334749789</v>
      </c>
      <c r="Q95" s="160">
        <f>IF($N$18&gt;0,PPMT('Assumptions (Coal)'!$V$7,Model!Z$1,'Assumptions (Coal)'!$V$10,'Assumptions (Coal)'!$V$5*Model!$N$18*AVERAGE('Assumptions (Coal)'!$G$2:$L$2)/10^9),0)</f>
        <v>-0.06635650404</v>
      </c>
      <c r="R95" s="160">
        <f>IF($N$18&gt;0,PPMT('Assumptions (Coal)'!$V$7,Model!AA$1,'Assumptions (Coal)'!$V$10,'Assumptions (Coal)'!$V$5*Model!$N$18*AVERAGE('Assumptions (Coal)'!$G$2:$L$2)/10^9),0)</f>
        <v>-0.06950843799</v>
      </c>
      <c r="S95" s="160">
        <f>IF($N$18&gt;0,PPMT('Assumptions (Coal)'!$V$7,Model!AB$1,'Assumptions (Coal)'!$V$10,'Assumptions (Coal)'!$V$5*Model!$N$18*AVERAGE('Assumptions (Coal)'!$G$2:$L$2)/10^9),0)</f>
        <v>-0.07281008879</v>
      </c>
      <c r="T95" s="160">
        <f>IF($N$18&gt;0,PPMT('Assumptions (Coal)'!$V$7,Model!AC$1,'Assumptions (Coal)'!$V$10,'Assumptions (Coal)'!$V$5*Model!$N$18*AVERAGE('Assumptions (Coal)'!$G$2:$L$2)/10^9),0)</f>
        <v>-0.07626856801</v>
      </c>
      <c r="U95" s="160">
        <f>IF($N$18&gt;0,PPMT('Assumptions (Coal)'!$V$7,Model!AD$1,'Assumptions (Coal)'!$V$10,'Assumptions (Coal)'!$V$5*Model!$N$18*AVERAGE('Assumptions (Coal)'!$G$2:$L$2)/10^9),0)</f>
        <v>-0.07989132499</v>
      </c>
      <c r="V95" s="160">
        <f>IF($N$18&gt;0,PPMT('Assumptions (Coal)'!$V$7,Model!AE$1,'Assumptions (Coal)'!$V$10,'Assumptions (Coal)'!$V$5*Model!$N$18*AVERAGE('Assumptions (Coal)'!$G$2:$L$2)/10^9),0)</f>
        <v>-0.08368616292</v>
      </c>
      <c r="W95" s="160">
        <f>IF($N$18&gt;0,PPMT('Assumptions (Coal)'!$V$7,Model!AF$1,'Assumptions (Coal)'!$V$10,'Assumptions (Coal)'!$V$5*Model!$N$18*AVERAGE('Assumptions (Coal)'!$G$2:$L$2)/10^9),0)</f>
        <v>-0.08766125566</v>
      </c>
      <c r="X95" s="160">
        <f>IF($N$18&gt;0,PPMT('Assumptions (Coal)'!$V$7,Model!AG$1,'Assumptions (Coal)'!$V$10,'Assumptions (Coal)'!$V$5*Model!$N$18*AVERAGE('Assumptions (Coal)'!$G$2:$L$2)/10^9),0)</f>
        <v>-0.09182516531</v>
      </c>
      <c r="Y95" s="160">
        <f>IF($N$18&gt;0,PPMT('Assumptions (Coal)'!$V$7,Model!AH$1,'Assumptions (Coal)'!$V$10,'Assumptions (Coal)'!$V$5*Model!$N$18*AVERAGE('Assumptions (Coal)'!$G$2:$L$2)/10^9),0)</f>
        <v>-0.09618686066</v>
      </c>
      <c r="Z95" s="160">
        <f>IF($N$18&gt;0,PPMT('Assumptions (Coal)'!$V$7,Model!AI$1,'Assumptions (Coal)'!$V$10,'Assumptions (Coal)'!$V$5*Model!$N$18*AVERAGE('Assumptions (Coal)'!$G$2:$L$2)/10^9),0)</f>
        <v>-0.1007557365</v>
      </c>
      <c r="AA95" s="160">
        <f>IF($N$18&gt;0,PPMT('Assumptions (Coal)'!$V$7,Model!AJ$1,'Assumptions (Coal)'!$V$10,'Assumptions (Coal)'!$V$5*Model!$N$18*AVERAGE('Assumptions (Coal)'!$G$2:$L$2)/10^9),0)</f>
        <v>-0.105541634</v>
      </c>
      <c r="AB95" s="160">
        <f>IF($N$18&gt;0,PPMT('Assumptions (Coal)'!$V$7,Model!AK$1,'Assumptions (Coal)'!$V$10,'Assumptions (Coal)'!$V$5*Model!$N$18*AVERAGE('Assumptions (Coal)'!$G$2:$L$2)/10^9),0)</f>
        <v>-0.1105548616</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-0.06869601775</v>
      </c>
      <c r="Q97" s="177">
        <f>IF($P$18&gt;0,PPMT('Assumptions (Coal)'!$V$7,Model!X$1,'Assumptions (Coal)'!$V$10,'Assumptions (Coal)'!$V$5*Model!$P$18*AVERAGE('Assumptions (Coal)'!$I$2:$N$2)/10^9),0)</f>
        <v>-0.07195907859</v>
      </c>
      <c r="R97" s="177">
        <f>IF($P$18&gt;0,PPMT('Assumptions (Coal)'!$V$7,Model!Y$1,'Assumptions (Coal)'!$V$10,'Assumptions (Coal)'!$V$5*Model!$P$18*AVERAGE('Assumptions (Coal)'!$I$2:$N$2)/10^9),0)</f>
        <v>-0.07537713482</v>
      </c>
      <c r="S97" s="177">
        <f>IF($P$18&gt;0,PPMT('Assumptions (Coal)'!$V$7,Model!Z$1,'Assumptions (Coal)'!$V$10,'Assumptions (Coal)'!$V$5*Model!$P$18*AVERAGE('Assumptions (Coal)'!$I$2:$N$2)/10^9),0)</f>
        <v>-0.07895754873</v>
      </c>
      <c r="T97" s="177">
        <f>IF($P$18&gt;0,PPMT('Assumptions (Coal)'!$V$7,Model!AA$1,'Assumptions (Coal)'!$V$10,'Assumptions (Coal)'!$V$5*Model!$P$18*AVERAGE('Assumptions (Coal)'!$I$2:$N$2)/10^9),0)</f>
        <v>-0.08270803229</v>
      </c>
      <c r="U97" s="177">
        <f>IF($P$18&gt;0,PPMT('Assumptions (Coal)'!$V$7,Model!AB$1,'Assumptions (Coal)'!$V$10,'Assumptions (Coal)'!$V$5*Model!$P$18*AVERAGE('Assumptions (Coal)'!$I$2:$N$2)/10^9),0)</f>
        <v>-0.08663666383</v>
      </c>
      <c r="V97" s="177">
        <f>IF($P$18&gt;0,PPMT('Assumptions (Coal)'!$V$7,Model!AC$1,'Assumptions (Coal)'!$V$10,'Assumptions (Coal)'!$V$5*Model!$P$18*AVERAGE('Assumptions (Coal)'!$I$2:$N$2)/10^9),0)</f>
        <v>-0.09075190536</v>
      </c>
      <c r="W97" s="177">
        <f>IF($P$18&gt;0,PPMT('Assumptions (Coal)'!$V$7,Model!AD$1,'Assumptions (Coal)'!$V$10,'Assumptions (Coal)'!$V$5*Model!$P$18*AVERAGE('Assumptions (Coal)'!$I$2:$N$2)/10^9),0)</f>
        <v>-0.09506262086</v>
      </c>
      <c r="X97" s="177">
        <f>IF($P$18&gt;0,PPMT('Assumptions (Coal)'!$V$7,Model!AE$1,'Assumptions (Coal)'!$V$10,'Assumptions (Coal)'!$V$5*Model!$P$18*AVERAGE('Assumptions (Coal)'!$I$2:$N$2)/10^9),0)</f>
        <v>-0.09957809535</v>
      </c>
      <c r="Y97" s="177">
        <f>IF($P$18&gt;0,PPMT('Assumptions (Coal)'!$V$7,Model!AF$1,'Assumptions (Coal)'!$V$10,'Assumptions (Coal)'!$V$5*Model!$P$18*AVERAGE('Assumptions (Coal)'!$I$2:$N$2)/10^9),0)</f>
        <v>-0.1043080549</v>
      </c>
      <c r="Z97" s="177">
        <f>IF($P$18&gt;0,PPMT('Assumptions (Coal)'!$V$7,Model!AG$1,'Assumptions (Coal)'!$V$10,'Assumptions (Coal)'!$V$5*Model!$P$18*AVERAGE('Assumptions (Coal)'!$I$2:$N$2)/10^9),0)</f>
        <v>-0.1092626875</v>
      </c>
      <c r="AA97" s="177">
        <f>IF($P$18&gt;0,PPMT('Assumptions (Coal)'!$V$7,Model!AH$1,'Assumptions (Coal)'!$V$10,'Assumptions (Coal)'!$V$5*Model!$P$18*AVERAGE('Assumptions (Coal)'!$I$2:$N$2)/10^9),0)</f>
        <v>-0.1144526651</v>
      </c>
      <c r="AB97" s="177">
        <f>IF($P$18&gt;0,PPMT('Assumptions (Coal)'!$V$7,Model!AI$1,'Assumptions (Coal)'!$V$10,'Assumptions (Coal)'!$V$5*Model!$P$18*AVERAGE('Assumptions (Coal)'!$I$2:$N$2)/10^9),0)</f>
        <v>-0.1198891667</v>
      </c>
      <c r="AC97" s="177">
        <f>IF($P$18&gt;0,PPMT('Assumptions (Coal)'!$V$7,Model!AJ$1,'Assumptions (Coal)'!$V$10,'Assumptions (Coal)'!$V$5*Model!$P$18*AVERAGE('Assumptions (Coal)'!$I$2:$N$2)/10^9),0)</f>
        <v>-0.1255839022</v>
      </c>
      <c r="AD97" s="177">
        <f>IF($P$18&gt;0,PPMT('Assumptions (Coal)'!$V$7,Model!AK$1,'Assumptions (Coal)'!$V$10,'Assumptions (Coal)'!$V$5*Model!$P$18*AVERAGE('Assumptions (Coal)'!$I$2:$N$2)/10^9),0)</f>
        <v>-0.1315491375</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v>
      </c>
      <c r="Y105" s="160">
        <f>IF($X$18&gt;0,PPMT('Assumptions (Coal)'!$V$7,Model!X1,'Assumptions (Coal)'!$V$10,'Assumptions (Coal)'!$V$5*Model!$X$18*average('Assumptions (Coal)'!$Q$2:$V$2)/10^9),0)</f>
        <v>0</v>
      </c>
      <c r="Z105" s="160">
        <f>IF($X$18&gt;0,PPMT('Assumptions (Coal)'!$V$7,Model!Y1,'Assumptions (Coal)'!$V$10,'Assumptions (Coal)'!$V$5*Model!$X$18*average('Assumptions (Coal)'!$Q$2:$V$2)/10^9),0)</f>
        <v>0</v>
      </c>
      <c r="AA105" s="160">
        <f>IF($X$18&gt;0,PPMT('Assumptions (Coal)'!$V$7,Model!Z1,'Assumptions (Coal)'!$V$10,'Assumptions (Coal)'!$V$5*Model!$X$18*average('Assumptions (Coal)'!$Q$2:$V$2)/10^9),0)</f>
        <v>0</v>
      </c>
      <c r="AB105" s="160">
        <f>IF($X$18&gt;0,PPMT('Assumptions (Coal)'!$V$7,Model!AA1,'Assumptions (Coal)'!$V$10,'Assumptions (Coal)'!$V$5*Model!$X$18*average('Assumptions (Coal)'!$Q$2:$V$2)/10^9),0)</f>
        <v>0</v>
      </c>
      <c r="AC105" s="160">
        <f>IF($X$18&gt;0,PPMT('Assumptions (Coal)'!$V$7,Model!AB1,'Assumptions (Coal)'!$V$10,'Assumptions (Coal)'!$V$5*Model!$X$18*average('Assumptions (Coal)'!$Q$2:$V$2)/10^9),0)</f>
        <v>0</v>
      </c>
      <c r="AD105" s="160">
        <f>IF($X$18&gt;0,PPMT('Assumptions (Coal)'!$V$7,Model!AC1,'Assumptions (Coal)'!$V$10,'Assumptions (Coal)'!$V$5*Model!$X$18*average('Assumptions (Coal)'!$Q$2:$V$2)/10^9),0)</f>
        <v>0</v>
      </c>
      <c r="AE105" s="160">
        <f>IF($X$18&gt;0,PPMT('Assumptions (Coal)'!$V$7,Model!AD1,'Assumptions (Coal)'!$V$10,'Assumptions (Coal)'!$V$5*Model!$X$18*average('Assumptions (Coal)'!$Q$2:$V$2)/10^9),0)</f>
        <v>0</v>
      </c>
      <c r="AF105" s="160">
        <f>IF($X$18&gt;0,PPMT('Assumptions (Coal)'!$V$7,Model!AE1,'Assumptions (Coal)'!$V$10,'Assumptions (Coal)'!$V$5*Model!$X$18*average('Assumptions (Coal)'!$Q$2:$V$2)/10^9),0)</f>
        <v>0</v>
      </c>
      <c r="AG105" s="160">
        <f>IF($X$18&gt;0,PPMT('Assumptions (Coal)'!$V$7,Model!AF1,'Assumptions (Coal)'!$V$10,'Assumptions (Coal)'!$V$5*Model!$X$18*average('Assumptions (Coal)'!$Q$2:$V$2)/10^9),0)</f>
        <v>0</v>
      </c>
      <c r="AH105" s="160">
        <f>IF($X$18&gt;0,PPMT('Assumptions (Coal)'!$V$7,Model!AG1,'Assumptions (Coal)'!$V$10,'Assumptions (Coal)'!$V$5*Model!$X$18*average('Assumptions (Coal)'!$Q$2:$V$2)/10^9),0)</f>
        <v>0</v>
      </c>
      <c r="AI105" s="160">
        <f>IF($X$18&gt;0,PPMT('Assumptions (Coal)'!$V$7,Model!AH1,'Assumptions (Coal)'!$V$10,'Assumptions (Coal)'!$V$5*Model!$X$18*average('Assumptions (Coal)'!$Q$2:$V$2)/10^9),0)</f>
        <v>0</v>
      </c>
      <c r="AJ105" s="160">
        <f>IF($X$18&gt;0,PPMT('Assumptions (Coal)'!$V$7,Model!AI1,'Assumptions (Coal)'!$V$10,'Assumptions (Coal)'!$V$5*Model!$X$18*average('Assumptions (Coal)'!$Q$2:$V$2)/10^9),0)</f>
        <v>0</v>
      </c>
      <c r="AK105" s="160">
        <f>IF($X$18&gt;0,PPMT('Assumptions (Coal)'!$V$7,Model!AJ1,'Assumptions (Coal)'!$V$10,'Assumptions (Coal)'!$V$5*Model!$X$18*average('Assumptions (Coal)'!$Q$2:$V$2)/10^9),0)</f>
        <v>0</v>
      </c>
      <c r="AL105" s="160">
        <f>IF($X$18&gt;0,PPMT('Assumptions (Coal)'!$V$7,Model!AK1,'Assumptions (Coal)'!$V$10,'Assumptions (Coal)'!$V$5*Model!$X$18*average('Assumptions (Coal)'!$Q$2:$V$2)/10^9),0)</f>
        <v>0</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-0.1661908274</v>
      </c>
      <c r="AH114" s="160">
        <f>IF($AG$18&gt;0,PPMT('Assumptions (Coal)'!$V$7,Model!X1,'Assumptions (Coal)'!$V$10,'Assumptions (Coal)'!$V$5*Model!$AG$18*AVERAGE('Assumptions (Coal)'!$Z$2:$AE$2)/10^9),0)</f>
        <v>-0.1740848917</v>
      </c>
      <c r="AI114" s="160">
        <f>IF($AG$18&gt;0,PPMT('Assumptions (Coal)'!$V$7,Model!Y1,'Assumptions (Coal)'!$V$10,'Assumptions (Coal)'!$V$5*Model!$AG$18*AVERAGE('Assumptions (Coal)'!$Z$2:$AE$2)/10^9),0)</f>
        <v>-0.182353924</v>
      </c>
      <c r="AJ114" s="160">
        <f>IF($AG$18&gt;0,PPMT('Assumptions (Coal)'!$V$7,Model!Z1,'Assumptions (Coal)'!$V$10,'Assumptions (Coal)'!$V$5*Model!$AG$18*AVERAGE('Assumptions (Coal)'!$Z$2:$AE$2)/10^9),0)</f>
        <v>-0.1910157354</v>
      </c>
      <c r="AK114" s="160">
        <f>IF($AG$18&gt;0,PPMT('Assumptions (Coal)'!$V$7,Model!AA1,'Assumptions (Coal)'!$V$10,'Assumptions (Coal)'!$V$5*Model!$AG$18*AVERAGE('Assumptions (Coal)'!$Z$2:$AE$2)/10^9),0)</f>
        <v>-0.2000889829</v>
      </c>
      <c r="AL114" s="160">
        <f>IF($AG$18&gt;0,PPMT('Assumptions (Coal)'!$V$7,Model!AB1,'Assumptions (Coal)'!$V$10,'Assumptions (Coal)'!$V$5*Model!$AG$18*AVERAGE('Assumptions (Coal)'!$Z$2:$AE$2)/10^9),0)</f>
        <v>-0.2095932096</v>
      </c>
      <c r="AM114" s="160">
        <f>IF($AG$18&gt;0,PPMT('Assumptions (Coal)'!$V$7,Model!AC1,'Assumptions (Coal)'!$V$10,'Assumptions (Coal)'!$V$5*Model!$AG$18*AVERAGE('Assumptions (Coal)'!$Z$2:$AE$2)/10^9),0)</f>
        <v>-0.219548887</v>
      </c>
      <c r="AN114" s="160">
        <f>IF($AG$18&gt;0,PPMT('Assumptions (Coal)'!$V$7,Model!AD1,'Assumptions (Coal)'!$V$10,'Assumptions (Coal)'!$V$5*Model!$AG$18*AVERAGE('Assumptions (Coal)'!$Z$2:$AE$2)/10^9),0)</f>
        <v>-0.2299774591</v>
      </c>
      <c r="AO114" s="160">
        <f>IF($AG$18&gt;0,PPMT('Assumptions (Coal)'!$V$7,Model!AE1,'Assumptions (Coal)'!$V$10,'Assumptions (Coal)'!$V$5*Model!$AG$18*AVERAGE('Assumptions (Coal)'!$Z$2:$AE$2)/10^9),0)</f>
        <v>-0.2409013884</v>
      </c>
      <c r="AP114" s="160">
        <f>IF($AG$18&gt;0,PPMT('Assumptions (Coal)'!$V$7,Model!AF1,'Assumptions (Coal)'!$V$10,'Assumptions (Coal)'!$V$5*Model!$AG$18*AVERAGE('Assumptions (Coal)'!$Z$2:$AE$2)/10^9),0)</f>
        <v>-0.2523442044</v>
      </c>
      <c r="AQ114" s="160">
        <f>IF($AG$18&gt;0,PPMT('Assumptions (Coal)'!$V$7,Model!AG1,'Assumptions (Coal)'!$V$10,'Assumptions (Coal)'!$V$5*Model!$AG$18*AVERAGE('Assumptions (Coal)'!$Z$2:$AE$2)/10^9),0)</f>
        <v>-0.2643305541</v>
      </c>
      <c r="AR114" s="160">
        <f>IF($AG$18&gt;0,PPMT('Assumptions (Coal)'!$V$7,Model!AH1,'Assumptions (Coal)'!$V$10,'Assumptions (Coal)'!$V$5*Model!$AG$18*AVERAGE('Assumptions (Coal)'!$Z$2:$AE$2)/10^9),0)</f>
        <v>-0.2768862554</v>
      </c>
      <c r="AS114" s="160">
        <f>IF($AG$18&gt;0,PPMT('Assumptions (Coal)'!$V$7,Model!AI1,'Assumptions (Coal)'!$V$10,'Assumptions (Coal)'!$V$5*Model!$AG$18*AVERAGE('Assumptions (Coal)'!$Z$2:$AE$2)/10^9),0)</f>
        <v>-0.2900383526</v>
      </c>
      <c r="AT114" s="160">
        <f>IF($AG$18&gt;0,PPMT('Assumptions (Coal)'!$V$7,Model!AJ1,'Assumptions (Coal)'!$V$10,'Assumptions (Coal)'!$V$5*Model!$AG$18*AVERAGE('Assumptions (Coal)'!$Z$2:$AE$2)/10^9),0)</f>
        <v>-0.3038151743</v>
      </c>
      <c r="AU114" s="160">
        <f>IF($AG$18&gt;0,PPMT('Assumptions (Coal)'!$V$7,Model!AK1,'Assumptions (Coal)'!$V$10,'Assumptions (Coal)'!$V$5*Model!$AG$18*AVERAGE('Assumptions (Coal)'!$Z$2:$AE$2)/10^9),0)</f>
        <v>-0.3182463951</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-0.1186647178</v>
      </c>
      <c r="AI115" s="160">
        <f>IF($AH$18&gt;0,PPMT('Assumptions (Coal)'!$V$7,Model!X1,'Assumptions (Coal)'!$V$10,'Assumptions (Coal)'!$V$5*Model!$AH$18*AVERAGE('Assumptions (Coal)'!$AA$2:$AF$2)/10^9),0)</f>
        <v>-0.1243012919</v>
      </c>
      <c r="AJ115" s="160">
        <f>IF($AH$18&gt;0,PPMT('Assumptions (Coal)'!$V$7,Model!Y1,'Assumptions (Coal)'!$V$10,'Assumptions (Coal)'!$V$5*Model!$AH$18*AVERAGE('Assumptions (Coal)'!$AA$2:$AF$2)/10^9),0)</f>
        <v>-0.1302056033</v>
      </c>
      <c r="AK115" s="160">
        <f>IF($AH$18&gt;0,PPMT('Assumptions (Coal)'!$V$7,Model!Z1,'Assumptions (Coal)'!$V$10,'Assumptions (Coal)'!$V$5*Model!$AH$18*AVERAGE('Assumptions (Coal)'!$AA$2:$AF$2)/10^9),0)</f>
        <v>-0.1363903694</v>
      </c>
      <c r="AL115" s="160">
        <f>IF($AH$18&gt;0,PPMT('Assumptions (Coal)'!$V$7,Model!AA1,'Assumptions (Coal)'!$V$10,'Assumptions (Coal)'!$V$5*Model!$AH$18*AVERAGE('Assumptions (Coal)'!$AA$2:$AF$2)/10^9),0)</f>
        <v>-0.142868912</v>
      </c>
      <c r="AM115" s="160">
        <f>IF($AH$18&gt;0,PPMT('Assumptions (Coal)'!$V$7,Model!AB1,'Assumptions (Coal)'!$V$10,'Assumptions (Coal)'!$V$5*Model!$AH$18*AVERAGE('Assumptions (Coal)'!$AA$2:$AF$2)/10^9),0)</f>
        <v>-0.1496551853</v>
      </c>
      <c r="AN115" s="160">
        <f>IF($AH$18&gt;0,PPMT('Assumptions (Coal)'!$V$7,Model!AC1,'Assumptions (Coal)'!$V$10,'Assumptions (Coal)'!$V$5*Model!$AH$18*AVERAGE('Assumptions (Coal)'!$AA$2:$AF$2)/10^9),0)</f>
        <v>-0.1567638066</v>
      </c>
      <c r="AO115" s="160">
        <f>IF($AH$18&gt;0,PPMT('Assumptions (Coal)'!$V$7,Model!AD1,'Assumptions (Coal)'!$V$10,'Assumptions (Coal)'!$V$5*Model!$AH$18*AVERAGE('Assumptions (Coal)'!$AA$2:$AF$2)/10^9),0)</f>
        <v>-0.1642100874</v>
      </c>
      <c r="AP115" s="160">
        <f>IF($AH$18&gt;0,PPMT('Assumptions (Coal)'!$V$7,Model!AE1,'Assumptions (Coal)'!$V$10,'Assumptions (Coal)'!$V$5*Model!$AH$18*AVERAGE('Assumptions (Coal)'!$AA$2:$AF$2)/10^9),0)</f>
        <v>-0.1720100665</v>
      </c>
      <c r="AQ115" s="160">
        <f>IF($AH$18&gt;0,PPMT('Assumptions (Coal)'!$V$7,Model!AF1,'Assumptions (Coal)'!$V$10,'Assumptions (Coal)'!$V$5*Model!$AH$18*AVERAGE('Assumptions (Coal)'!$AA$2:$AF$2)/10^9),0)</f>
        <v>-0.1801805447</v>
      </c>
      <c r="AR115" s="160">
        <f>IF($AH$18&gt;0,PPMT('Assumptions (Coal)'!$V$7,Model!AG1,'Assumptions (Coal)'!$V$10,'Assumptions (Coal)'!$V$5*Model!$AH$18*AVERAGE('Assumptions (Coal)'!$AA$2:$AF$2)/10^9),0)</f>
        <v>-0.1887391206</v>
      </c>
      <c r="AS115" s="160">
        <f>IF($AH$18&gt;0,PPMT('Assumptions (Coal)'!$V$7,Model!AH1,'Assumptions (Coal)'!$V$10,'Assumptions (Coal)'!$V$5*Model!$AH$18*AVERAGE('Assumptions (Coal)'!$AA$2:$AF$2)/10^9),0)</f>
        <v>-0.1977042288</v>
      </c>
      <c r="AT115" s="160">
        <f>IF($AH$18&gt;0,PPMT('Assumptions (Coal)'!$V$7,Model!AI1,'Assumptions (Coal)'!$V$10,'Assumptions (Coal)'!$V$5*Model!$AH$18*AVERAGE('Assumptions (Coal)'!$AA$2:$AF$2)/10^9),0)</f>
        <v>-0.2070951797</v>
      </c>
      <c r="AU115" s="160">
        <f>IF($AH$18&gt;0,PPMT('Assumptions (Coal)'!$V$7,Model!AJ1,'Assumptions (Coal)'!$V$10,'Assumptions (Coal)'!$V$5*Model!$AH$18*AVERAGE('Assumptions (Coal)'!$AA$2:$AF$2)/10^9),0)</f>
        <v>-0.2169322007</v>
      </c>
      <c r="AV115" s="160">
        <f>IF($AH$18&gt;0,PPMT('Assumptions (Coal)'!$V$7,Model!AK1,'Assumptions (Coal)'!$V$10,'Assumptions (Coal)'!$V$5*Model!$AH$18*AVERAGE('Assumptions (Coal)'!$AA$2:$AF$2)/10^9),0)</f>
        <v>-0.2272364802</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-0.2145090857</v>
      </c>
      <c r="AJ116" s="160">
        <f>IF($AI$18&gt;0,PPMT('Assumptions (Coal)'!$V$7,Model!X1,'Assumptions (Coal)'!$V$10,'Assumptions (Coal)'!$V$5*Model!$AI$18*AVERAGE('Assumptions (Coal)'!$AB$2:$AG$2)/10^9),0)</f>
        <v>-0.2246982673</v>
      </c>
      <c r="AK116" s="160">
        <f>IF($AI$18&gt;0,PPMT('Assumptions (Coal)'!$V$7,Model!Y1,'Assumptions (Coal)'!$V$10,'Assumptions (Coal)'!$V$5*Model!$AI$18*AVERAGE('Assumptions (Coal)'!$AB$2:$AG$2)/10^9),0)</f>
        <v>-0.235371435</v>
      </c>
      <c r="AL116" s="160">
        <f>IF($AI$18&gt;0,PPMT('Assumptions (Coal)'!$V$7,Model!Z1,'Assumptions (Coal)'!$V$10,'Assumptions (Coal)'!$V$5*Model!$AI$18*AVERAGE('Assumptions (Coal)'!$AB$2:$AG$2)/10^9),0)</f>
        <v>-0.2465515782</v>
      </c>
      <c r="AM116" s="160">
        <f>IF($AI$18&gt;0,PPMT('Assumptions (Coal)'!$V$7,Model!AA1,'Assumptions (Coal)'!$V$10,'Assumptions (Coal)'!$V$5*Model!$AI$18*AVERAGE('Assumptions (Coal)'!$AB$2:$AG$2)/10^9),0)</f>
        <v>-0.2582627781</v>
      </c>
      <c r="AN116" s="160">
        <f>IF($AI$18&gt;0,PPMT('Assumptions (Coal)'!$V$7,Model!AB1,'Assumptions (Coal)'!$V$10,'Assumptions (Coal)'!$V$5*Model!$AI$18*AVERAGE('Assumptions (Coal)'!$AB$2:$AG$2)/10^9),0)</f>
        <v>-0.2705302601</v>
      </c>
      <c r="AO116" s="160">
        <f>IF($AI$18&gt;0,PPMT('Assumptions (Coal)'!$V$7,Model!AC1,'Assumptions (Coal)'!$V$10,'Assumptions (Coal)'!$V$5*Model!$AI$18*AVERAGE('Assumptions (Coal)'!$AB$2:$AG$2)/10^9),0)</f>
        <v>-0.2833804474</v>
      </c>
      <c r="AP116" s="160">
        <f>IF($AI$18&gt;0,PPMT('Assumptions (Coal)'!$V$7,Model!AD1,'Assumptions (Coal)'!$V$10,'Assumptions (Coal)'!$V$5*Model!$AI$18*AVERAGE('Assumptions (Coal)'!$AB$2:$AG$2)/10^9),0)</f>
        <v>-0.2968410187</v>
      </c>
      <c r="AQ116" s="160">
        <f>IF($AI$18&gt;0,PPMT('Assumptions (Coal)'!$V$7,Model!AE1,'Assumptions (Coal)'!$V$10,'Assumptions (Coal)'!$V$5*Model!$AI$18*AVERAGE('Assumptions (Coal)'!$AB$2:$AG$2)/10^9),0)</f>
        <v>-0.3109409671</v>
      </c>
      <c r="AR116" s="160">
        <f>IF($AI$18&gt;0,PPMT('Assumptions (Coal)'!$V$7,Model!AF1,'Assumptions (Coal)'!$V$10,'Assumptions (Coal)'!$V$5*Model!$AI$18*AVERAGE('Assumptions (Coal)'!$AB$2:$AG$2)/10^9),0)</f>
        <v>-0.325710663</v>
      </c>
      <c r="AS116" s="160">
        <f>IF($AI$18&gt;0,PPMT('Assumptions (Coal)'!$V$7,Model!AG1,'Assumptions (Coal)'!$V$10,'Assumptions (Coal)'!$V$5*Model!$AI$18*AVERAGE('Assumptions (Coal)'!$AB$2:$AG$2)/10^9),0)</f>
        <v>-0.3411819195</v>
      </c>
      <c r="AT116" s="160">
        <f>IF($AI$18&gt;0,PPMT('Assumptions (Coal)'!$V$7,Model!AH1,'Assumptions (Coal)'!$V$10,'Assumptions (Coal)'!$V$5*Model!$AI$18*AVERAGE('Assumptions (Coal)'!$AB$2:$AG$2)/10^9),0)</f>
        <v>-0.3573880607</v>
      </c>
      <c r="AU116" s="160">
        <f>IF($AI$18&gt;0,PPMT('Assumptions (Coal)'!$V$7,Model!AI1,'Assumptions (Coal)'!$V$10,'Assumptions (Coal)'!$V$5*Model!$AI$18*AVERAGE('Assumptions (Coal)'!$AB$2:$AG$2)/10^9),0)</f>
        <v>-0.3743639936</v>
      </c>
      <c r="AV116" s="160">
        <f>IF($AI$18&gt;0,PPMT('Assumptions (Coal)'!$V$7,Model!AJ1,'Assumptions (Coal)'!$V$10,'Assumptions (Coal)'!$V$5*Model!$AI$18*AVERAGE('Assumptions (Coal)'!$AB$2:$AG$2)/10^9),0)</f>
        <v>-0.3921462833</v>
      </c>
      <c r="AW116" s="160">
        <f>IF($AI$18&gt;0,PPMT('Assumptions (Coal)'!$V$7,Model!AK1,'Assumptions (Coal)'!$V$10,'Assumptions (Coal)'!$V$5*Model!$AI$18*AVERAGE('Assumptions (Coal)'!$AB$2:$AG$2)/10^9),0)</f>
        <v>-0.4107732317</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-0.1720560429</v>
      </c>
      <c r="AL118" s="160">
        <f>IF($AK$18&gt;0,PPMT('Assumptions (Coal)'!$V$7,Model!X1,'Assumptions (Coal)'!$V$10,'Assumptions (Coal)'!$V$5*Model!$AK$18*AVERAGE('Assumptions (Coal)'!$AD$2:$AI$2)/10^9),0)</f>
        <v>-0.1802287049</v>
      </c>
      <c r="AM118" s="160">
        <f>IF($AK$18&gt;0,PPMT('Assumptions (Coal)'!$V$7,Model!Y1,'Assumptions (Coal)'!$V$10,'Assumptions (Coal)'!$V$5*Model!$AK$18*AVERAGE('Assumptions (Coal)'!$AD$2:$AI$2)/10^9),0)</f>
        <v>-0.1887895684</v>
      </c>
      <c r="AN118" s="160">
        <f>IF($AK$18&gt;0,PPMT('Assumptions (Coal)'!$V$7,Model!Z1,'Assumptions (Coal)'!$V$10,'Assumptions (Coal)'!$V$5*Model!$AK$18*AVERAGE('Assumptions (Coal)'!$AD$2:$AI$2)/10^9),0)</f>
        <v>-0.1977570729</v>
      </c>
      <c r="AO118" s="160">
        <f>IF($AK$18&gt;0,PPMT('Assumptions (Coal)'!$V$7,Model!AA1,'Assumptions (Coal)'!$V$10,'Assumptions (Coal)'!$V$5*Model!$AK$18*AVERAGE('Assumptions (Coal)'!$AD$2:$AI$2)/10^9),0)</f>
        <v>-0.2071505338</v>
      </c>
      <c r="AP118" s="160">
        <f>IF($AK$18&gt;0,PPMT('Assumptions (Coal)'!$V$7,Model!AB1,'Assumptions (Coal)'!$V$10,'Assumptions (Coal)'!$V$5*Model!$AK$18*AVERAGE('Assumptions (Coal)'!$AD$2:$AI$2)/10^9),0)</f>
        <v>-0.2169901842</v>
      </c>
      <c r="AQ118" s="160">
        <f>IF($AK$18&gt;0,PPMT('Assumptions (Coal)'!$V$7,Model!AC1,'Assumptions (Coal)'!$V$10,'Assumptions (Coal)'!$V$5*Model!$AK$18*AVERAGE('Assumptions (Coal)'!$AD$2:$AI$2)/10^9),0)</f>
        <v>-0.2272972179</v>
      </c>
      <c r="AR118" s="160">
        <f>IF($AK$18&gt;0,PPMT('Assumptions (Coal)'!$V$7,Model!AD1,'Assumptions (Coal)'!$V$10,'Assumptions (Coal)'!$V$5*Model!$AK$18*AVERAGE('Assumptions (Coal)'!$AD$2:$AI$2)/10^9),0)</f>
        <v>-0.2380938358</v>
      </c>
      <c r="AS118" s="160">
        <f>IF($AK$18&gt;0,PPMT('Assumptions (Coal)'!$V$7,Model!AE1,'Assumptions (Coal)'!$V$10,'Assumptions (Coal)'!$V$5*Model!$AK$18*AVERAGE('Assumptions (Coal)'!$AD$2:$AI$2)/10^9),0)</f>
        <v>-0.249403293</v>
      </c>
      <c r="AT118" s="160">
        <f>IF($AK$18&gt;0,PPMT('Assumptions (Coal)'!$V$7,Model!AF1,'Assumptions (Coal)'!$V$10,'Assumptions (Coal)'!$V$5*Model!$AK$18*AVERAGE('Assumptions (Coal)'!$AD$2:$AI$2)/10^9),0)</f>
        <v>-0.2612499494</v>
      </c>
      <c r="AU118" s="160">
        <f>IF($AK$18&gt;0,PPMT('Assumptions (Coal)'!$V$7,Model!AG1,'Assumptions (Coal)'!$V$10,'Assumptions (Coal)'!$V$5*Model!$AK$18*AVERAGE('Assumptions (Coal)'!$AD$2:$AI$2)/10^9),0)</f>
        <v>-0.273659322</v>
      </c>
      <c r="AV118" s="160">
        <f>IF($AK$18&gt;0,PPMT('Assumptions (Coal)'!$V$7,Model!AH1,'Assumptions (Coal)'!$V$10,'Assumptions (Coal)'!$V$5*Model!$AK$18*AVERAGE('Assumptions (Coal)'!$AD$2:$AI$2)/10^9),0)</f>
        <v>-0.2866581398</v>
      </c>
      <c r="AW118" s="160">
        <f>IF($AK$18&gt;0,PPMT('Assumptions (Coal)'!$V$7,Model!AI1,'Assumptions (Coal)'!$V$10,'Assumptions (Coal)'!$V$5*Model!$AK$18*AVERAGE('Assumptions (Coal)'!$AD$2:$AI$2)/10^9),0)</f>
        <v>-0.3002744014</v>
      </c>
      <c r="AX118" s="160">
        <f>IF($AK$18&gt;0,PPMT('Assumptions (Coal)'!$V$7,Model!AJ1,'Assumptions (Coal)'!$V$10,'Assumptions (Coal)'!$V$5*Model!$AK$18*AVERAGE('Assumptions (Coal)'!$AD$2:$AI$2)/10^9),0)</f>
        <v>-0.3145374355</v>
      </c>
      <c r="AY118" s="160">
        <f>IF($AK$18&gt;0,PPMT('Assumptions (Coal)'!$V$7,Model!AK1,'Assumptions (Coal)'!$V$10,'Assumptions (Coal)'!$V$5*Model!$AK$18*AVERAGE('Assumptions (Coal)'!$AD$2:$AI$2)/10^9),0)</f>
        <v>-0.3294779637</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-0.008913029718</v>
      </c>
      <c r="AM119" s="177">
        <f>IF($AL$18&gt;0,PPMT('Assumptions (Coal)'!$V$7,Model!X1,'Assumptions (Coal)'!$V$10,'Assumptions (Coal)'!$V$5*Model!$AL$18*AVERAGE('Assumptions (Coal)'!$AE$2:$AJ$2)/10^9),0)</f>
        <v>-0.009336398629</v>
      </c>
      <c r="AN119" s="177">
        <f>IF($AL$18&gt;0,PPMT('Assumptions (Coal)'!$V$7,Model!Y1,'Assumptions (Coal)'!$V$10,'Assumptions (Coal)'!$V$5*Model!$AL$18*AVERAGE('Assumptions (Coal)'!$AE$2:$AJ$2)/10^9),0)</f>
        <v>-0.009779877564</v>
      </c>
      <c r="AO119" s="177">
        <f>IF($AL$18&gt;0,PPMT('Assumptions (Coal)'!$V$7,Model!Z1,'Assumptions (Coal)'!$V$10,'Assumptions (Coal)'!$V$5*Model!$AL$18*AVERAGE('Assumptions (Coal)'!$AE$2:$AJ$2)/10^9),0)</f>
        <v>-0.01024442175</v>
      </c>
      <c r="AP119" s="177">
        <f>IF($AL$18&gt;0,PPMT('Assumptions (Coal)'!$V$7,Model!AA1,'Assumptions (Coal)'!$V$10,'Assumptions (Coal)'!$V$5*Model!$AL$18*AVERAGE('Assumptions (Coal)'!$AE$2:$AJ$2)/10^9),0)</f>
        <v>-0.01073103178</v>
      </c>
      <c r="AQ119" s="177">
        <f>IF($AL$18&gt;0,PPMT('Assumptions (Coal)'!$V$7,Model!AB1,'Assumptions (Coal)'!$V$10,'Assumptions (Coal)'!$V$5*Model!$AL$18*AVERAGE('Assumptions (Coal)'!$AE$2:$AJ$2)/10^9),0)</f>
        <v>-0.01124075579</v>
      </c>
      <c r="AR119" s="177">
        <f>IF($AL$18&gt;0,PPMT('Assumptions (Coal)'!$V$7,Model!AC1,'Assumptions (Coal)'!$V$10,'Assumptions (Coal)'!$V$5*Model!$AL$18*AVERAGE('Assumptions (Coal)'!$AE$2:$AJ$2)/10^9),0)</f>
        <v>-0.01177469169</v>
      </c>
      <c r="AS119" s="177">
        <f>IF($AL$18&gt;0,PPMT('Assumptions (Coal)'!$V$7,Model!AD1,'Assumptions (Coal)'!$V$10,'Assumptions (Coal)'!$V$5*Model!$AL$18*AVERAGE('Assumptions (Coal)'!$AE$2:$AJ$2)/10^9),0)</f>
        <v>-0.01233398955</v>
      </c>
      <c r="AT119" s="177">
        <f>IF($AL$18&gt;0,PPMT('Assumptions (Coal)'!$V$7,Model!AE1,'Assumptions (Coal)'!$V$10,'Assumptions (Coal)'!$V$5*Model!$AL$18*AVERAGE('Assumptions (Coal)'!$AE$2:$AJ$2)/10^9),0)</f>
        <v>-0.01291985405</v>
      </c>
      <c r="AU119" s="177">
        <f>IF($AL$18&gt;0,PPMT('Assumptions (Coal)'!$V$7,Model!AF1,'Assumptions (Coal)'!$V$10,'Assumptions (Coal)'!$V$5*Model!$AL$18*AVERAGE('Assumptions (Coal)'!$AE$2:$AJ$2)/10^9),0)</f>
        <v>-0.01353354712</v>
      </c>
      <c r="AV119" s="177">
        <f>IF($AL$18&gt;0,PPMT('Assumptions (Coal)'!$V$7,Model!AG1,'Assumptions (Coal)'!$V$10,'Assumptions (Coal)'!$V$5*Model!$AL$18*AVERAGE('Assumptions (Coal)'!$AE$2:$AJ$2)/10^9),0)</f>
        <v>-0.01417639061</v>
      </c>
      <c r="AW119" s="177">
        <f>IF($AL$18&gt;0,PPMT('Assumptions (Coal)'!$V$7,Model!AH1,'Assumptions (Coal)'!$V$10,'Assumptions (Coal)'!$V$5*Model!$AL$18*AVERAGE('Assumptions (Coal)'!$AE$2:$AJ$2)/10^9),0)</f>
        <v>-0.01484976916</v>
      </c>
      <c r="AX119" s="177">
        <f>IF($AL$18&gt;0,PPMT('Assumptions (Coal)'!$V$7,Model!AI1,'Assumptions (Coal)'!$V$10,'Assumptions (Coal)'!$V$5*Model!$AL$18*AVERAGE('Assumptions (Coal)'!$AE$2:$AJ$2)/10^9),0)</f>
        <v>-0.01555513319</v>
      </c>
      <c r="AY119" s="177">
        <f>IF($AL$18&gt;0,PPMT('Assumptions (Coal)'!$V$7,Model!AJ1,'Assumptions (Coal)'!$V$10,'Assumptions (Coal)'!$V$5*Model!$AL$18*AVERAGE('Assumptions (Coal)'!$AE$2:$AJ$2)/10^9),0)</f>
        <v>-0.01629400202</v>
      </c>
      <c r="AZ119" s="177">
        <f>IF($AL$18&gt;0,PPMT('Assumptions (Coal)'!$V$7,Model!AK1,'Assumptions (Coal)'!$V$10,'Assumptions (Coal)'!$V$5*Model!$AL$18*AVERAGE('Assumptions (Coal)'!$AE$2:$AJ$2)/10^9),0)</f>
        <v>-0.01706796712</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-0.1781750852</v>
      </c>
      <c r="AO121" s="160">
        <f>IF($AN$18&gt;0,PPMT('Assumptions (Coal)'!$V$7,Model!X1,'Assumptions (Coal)'!$V$10,'Assumptions (Coal)'!$V$5*Model!$AN$18*AVERAGE('Assumptions (Coal)'!$AG$2:$AL$2)/10^9),0)</f>
        <v>-0.1866384018</v>
      </c>
      <c r="AP121" s="160">
        <f>IF($AN$18&gt;0,PPMT('Assumptions (Coal)'!$V$7,Model!Y1,'Assumptions (Coal)'!$V$10,'Assumptions (Coal)'!$V$5*Model!$AN$18*AVERAGE('Assumptions (Coal)'!$AG$2:$AL$2)/10^9),0)</f>
        <v>-0.1955037258</v>
      </c>
      <c r="AQ121" s="160">
        <f>IF($AN$18&gt;0,PPMT('Assumptions (Coal)'!$V$7,Model!Z1,'Assumptions (Coal)'!$V$10,'Assumptions (Coal)'!$V$5*Model!$AN$18*AVERAGE('Assumptions (Coal)'!$AG$2:$AL$2)/10^9),0)</f>
        <v>-0.2047901528</v>
      </c>
      <c r="AR121" s="160">
        <f>IF($AN$18&gt;0,PPMT('Assumptions (Coal)'!$V$7,Model!AA1,'Assumptions (Coal)'!$V$10,'Assumptions (Coal)'!$V$5*Model!$AN$18*AVERAGE('Assumptions (Coal)'!$AG$2:$AL$2)/10^9),0)</f>
        <v>-0.2145176851</v>
      </c>
      <c r="AS121" s="160">
        <f>IF($AN$18&gt;0,PPMT('Assumptions (Coal)'!$V$7,Model!AB1,'Assumptions (Coal)'!$V$10,'Assumptions (Coal)'!$V$5*Model!$AN$18*AVERAGE('Assumptions (Coal)'!$AG$2:$AL$2)/10^9),0)</f>
        <v>-0.2247072751</v>
      </c>
      <c r="AT121" s="160">
        <f>IF($AN$18&gt;0,PPMT('Assumptions (Coal)'!$V$7,Model!AC1,'Assumptions (Coal)'!$V$10,'Assumptions (Coal)'!$V$5*Model!$AN$18*AVERAGE('Assumptions (Coal)'!$AG$2:$AL$2)/10^9),0)</f>
        <v>-0.2353808707</v>
      </c>
      <c r="AU121" s="160">
        <f>IF($AN$18&gt;0,PPMT('Assumptions (Coal)'!$V$7,Model!AD1,'Assumptions (Coal)'!$V$10,'Assumptions (Coal)'!$V$5*Model!$AN$18*AVERAGE('Assumptions (Coal)'!$AG$2:$AL$2)/10^9),0)</f>
        <v>-0.246561462</v>
      </c>
      <c r="AV121" s="160">
        <f>IF($AN$18&gt;0,PPMT('Assumptions (Coal)'!$V$7,Model!AE1,'Assumptions (Coal)'!$V$10,'Assumptions (Coal)'!$V$5*Model!$AN$18*AVERAGE('Assumptions (Coal)'!$AG$2:$AL$2)/10^9),0)</f>
        <v>-0.2582731315</v>
      </c>
      <c r="AW121" s="160">
        <f>IF($AN$18&gt;0,PPMT('Assumptions (Coal)'!$V$7,Model!AF1,'Assumptions (Coal)'!$V$10,'Assumptions (Coal)'!$V$5*Model!$AN$18*AVERAGE('Assumptions (Coal)'!$AG$2:$AL$2)/10^9),0)</f>
        <v>-0.2705411052</v>
      </c>
      <c r="AX121" s="160">
        <f>IF($AN$18&gt;0,PPMT('Assumptions (Coal)'!$V$7,Model!AG1,'Assumptions (Coal)'!$V$10,'Assumptions (Coal)'!$V$5*Model!$AN$18*AVERAGE('Assumptions (Coal)'!$AG$2:$AL$2)/10^9),0)</f>
        <v>-0.2833918077</v>
      </c>
      <c r="AY121" s="160">
        <f>IF($AN$18&gt;0,PPMT('Assumptions (Coal)'!$V$7,Model!AH1,'Assumptions (Coal)'!$V$10,'Assumptions (Coal)'!$V$5*Model!$AN$18*AVERAGE('Assumptions (Coal)'!$AG$2:$AL$2)/10^9),0)</f>
        <v>-0.2968529186</v>
      </c>
      <c r="AZ121" s="160">
        <f>IF($AN$18&gt;0,PPMT('Assumptions (Coal)'!$V$7,Model!AI1,'Assumptions (Coal)'!$V$10,'Assumptions (Coal)'!$V$5*Model!$AN$18*AVERAGE('Assumptions (Coal)'!$AG$2:$AL$2)/10^9),0)</f>
        <v>-0.3109534322</v>
      </c>
      <c r="BA121" s="160">
        <f>IF($AN$18&gt;0,PPMT('Assumptions (Coal)'!$V$7,Model!AJ1,'Assumptions (Coal)'!$V$10,'Assumptions (Coal)'!$V$5*Model!$AN$18*AVERAGE('Assumptions (Coal)'!$AG$2:$AL$2)/10^9),0)</f>
        <v>-0.3257237203</v>
      </c>
      <c r="BB121" s="160">
        <f>IF($AN$18&gt;0,PPMT('Assumptions (Coal)'!$V$7,Model!AK1,'Assumptions (Coal)'!$V$10,'Assumptions (Coal)'!$V$5*Model!$AN$18*AVERAGE('Assumptions (Coal)'!$AG$2:$AL$2)/10^9),0)</f>
        <v>-0.341195597</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-0.164737299</v>
      </c>
      <c r="AP122" s="160">
        <f>IF($AO$18&gt;0,PPMT('Assumptions (Coal)'!$V$7,Model!X1,'Assumptions (Coal)'!$V$10,'Assumptions (Coal)'!$V$5*Model!$AO$18*AVERAGE('Assumptions (Coal)'!$AH$2:$AM$2)/10^9),0)</f>
        <v>-0.1725623207</v>
      </c>
      <c r="AQ122" s="160">
        <f>IF($AO$18&gt;0,PPMT('Assumptions (Coal)'!$V$7,Model!Y1,'Assumptions (Coal)'!$V$10,'Assumptions (Coal)'!$V$5*Model!$AO$18*AVERAGE('Assumptions (Coal)'!$AH$2:$AM$2)/10^9),0)</f>
        <v>-0.1807590309</v>
      </c>
      <c r="AR122" s="160">
        <f>IF($AO$18&gt;0,PPMT('Assumptions (Coal)'!$V$7,Model!Z1,'Assumptions (Coal)'!$V$10,'Assumptions (Coal)'!$V$5*Model!$AO$18*AVERAGE('Assumptions (Coal)'!$AH$2:$AM$2)/10^9),0)</f>
        <v>-0.1893450849</v>
      </c>
      <c r="AS122" s="160">
        <f>IF($AO$18&gt;0,PPMT('Assumptions (Coal)'!$V$7,Model!AA1,'Assumptions (Coal)'!$V$10,'Assumptions (Coal)'!$V$5*Model!$AO$18*AVERAGE('Assumptions (Coal)'!$AH$2:$AM$2)/10^9),0)</f>
        <v>-0.1983389764</v>
      </c>
      <c r="AT122" s="160">
        <f>IF($AO$18&gt;0,PPMT('Assumptions (Coal)'!$V$7,Model!AB1,'Assumptions (Coal)'!$V$10,'Assumptions (Coal)'!$V$5*Model!$AO$18*AVERAGE('Assumptions (Coal)'!$AH$2:$AM$2)/10^9),0)</f>
        <v>-0.2077600778</v>
      </c>
      <c r="AU122" s="160">
        <f>IF($AO$18&gt;0,PPMT('Assumptions (Coal)'!$V$7,Model!AC1,'Assumptions (Coal)'!$V$10,'Assumptions (Coal)'!$V$5*Model!$AO$18*AVERAGE('Assumptions (Coal)'!$AH$2:$AM$2)/10^9),0)</f>
        <v>-0.2176286815</v>
      </c>
      <c r="AV122" s="160">
        <f>IF($AO$18&gt;0,PPMT('Assumptions (Coal)'!$V$7,Model!AD1,'Assumptions (Coal)'!$V$10,'Assumptions (Coal)'!$V$5*Model!$AO$18*AVERAGE('Assumptions (Coal)'!$AH$2:$AM$2)/10^9),0)</f>
        <v>-0.2279660438</v>
      </c>
      <c r="AW122" s="160">
        <f>IF($AO$18&gt;0,PPMT('Assumptions (Coal)'!$V$7,Model!AE1,'Assumptions (Coal)'!$V$10,'Assumptions (Coal)'!$V$5*Model!$AO$18*AVERAGE('Assumptions (Coal)'!$AH$2:$AM$2)/10^9),0)</f>
        <v>-0.2387944309</v>
      </c>
      <c r="AX122" s="160">
        <f>IF($AO$18&gt;0,PPMT('Assumptions (Coal)'!$V$7,Model!AF1,'Assumptions (Coal)'!$V$10,'Assumptions (Coal)'!$V$5*Model!$AO$18*AVERAGE('Assumptions (Coal)'!$AH$2:$AM$2)/10^9),0)</f>
        <v>-0.2501371664</v>
      </c>
      <c r="AY122" s="160">
        <f>IF($AO$18&gt;0,PPMT('Assumptions (Coal)'!$V$7,Model!AG1,'Assumptions (Coal)'!$V$10,'Assumptions (Coal)'!$V$5*Model!$AO$18*AVERAGE('Assumptions (Coal)'!$AH$2:$AM$2)/10^9),0)</f>
        <v>-0.2620186818</v>
      </c>
      <c r="AZ122" s="160">
        <f>IF($AO$18&gt;0,PPMT('Assumptions (Coal)'!$V$7,Model!AH1,'Assumptions (Coal)'!$V$10,'Assumptions (Coal)'!$V$5*Model!$AO$18*AVERAGE('Assumptions (Coal)'!$AH$2:$AM$2)/10^9),0)</f>
        <v>-0.2744645692</v>
      </c>
      <c r="BA122" s="160">
        <f>IF($AO$18&gt;0,PPMT('Assumptions (Coal)'!$V$7,Model!AI1,'Assumptions (Coal)'!$V$10,'Assumptions (Coal)'!$V$5*Model!$AO$18*AVERAGE('Assumptions (Coal)'!$AH$2:$AM$2)/10^9),0)</f>
        <v>-0.2875016362</v>
      </c>
      <c r="BB122" s="160">
        <f>IF($AO$18&gt;0,PPMT('Assumptions (Coal)'!$V$7,Model!AJ1,'Assumptions (Coal)'!$V$10,'Assumptions (Coal)'!$V$5*Model!$AO$18*AVERAGE('Assumptions (Coal)'!$AH$2:$AM$2)/10^9),0)</f>
        <v>-0.3011579639</v>
      </c>
      <c r="BC122" s="160">
        <f>IF($AO$18&gt;0,PPMT('Assumptions (Coal)'!$V$7,Model!AK1,'Assumptions (Coal)'!$V$10,'Assumptions (Coal)'!$V$5*Model!$AO$18*AVERAGE('Assumptions (Coal)'!$AH$2:$AM$2)/10^9),0)</f>
        <v>-0.3154629672</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-0.1162121237</v>
      </c>
      <c r="N136" s="177">
        <f t="array" ref="N136">SUM(IF(ISERROR(N137:N188),"",N137:N188))</f>
        <v>-0.1687980349</v>
      </c>
      <c r="O136" s="177">
        <f t="array" ref="O136">SUM(IF(ISERROR(O137:O188),"",O137:O188))</f>
        <v>-0.1603074021</v>
      </c>
      <c r="P136" s="177">
        <f t="array" ref="P136">SUM(IF(ISERROR(P137:P188),"",P137:P188))</f>
        <v>-0.2205151679</v>
      </c>
      <c r="Q136" s="177">
        <f t="array" ref="Q136">SUM(IF(ISERROR(Q137:Q188),"",Q137:Q188))</f>
        <v>-0.2079357071</v>
      </c>
      <c r="R136" s="177">
        <f t="array" ref="R136">SUM(IF(ISERROR(R137:R188),"",R137:R188))</f>
        <v>-0.1947587219</v>
      </c>
      <c r="S136" s="177">
        <f t="array" ref="S136">SUM(IF(ISERROR(S137:S188),"",S137:S188))</f>
        <v>-0.1809558299</v>
      </c>
      <c r="T136" s="177">
        <f t="array" ref="T136">SUM(IF(ISERROR(T137:T188),"",T137:T188))</f>
        <v>-0.1664973005</v>
      </c>
      <c r="U136" s="177">
        <f t="array" ref="U136">SUM(IF(ISERROR(U137:U188),"",U137:U188))</f>
        <v>-0.151351991</v>
      </c>
      <c r="V136" s="177">
        <f t="array" ref="V136">SUM(IF(ISERROR(V137:V188),"",V137:V188))</f>
        <v>-0.1354872793</v>
      </c>
      <c r="W136" s="177">
        <f t="array" ref="W136">SUM(IF(ISERROR(W137:W188),"",W137:W188))</f>
        <v>-0.1188689938</v>
      </c>
      <c r="X136" s="177">
        <f t="array" ref="X136">SUM(IF(ISERROR(X137:X188),"",X137:X188))</f>
        <v>-0.1014613397</v>
      </c>
      <c r="Y136" s="177">
        <f t="array" ref="Y136">SUM(IF(ISERROR(Y137:Y188),"",Y137:Y188))</f>
        <v>-0.083226822</v>
      </c>
      <c r="Z136" s="177">
        <f t="array" ref="Z136">SUM(IF(ISERROR(Z137:Z188),"",Z137:Z188))</f>
        <v>-0.06412616475</v>
      </c>
      <c r="AA136" s="177">
        <f t="array" ref="AA136">SUM(IF(ISERROR(AA137:AA188),"",AA137:AA188))</f>
        <v>-0.04411822628</v>
      </c>
      <c r="AB136" s="177">
        <f t="array" ref="AB136">SUM(IF(ISERROR(AB137:AB188),"",AB137:AB188))</f>
        <v>-0.02315991073</v>
      </c>
      <c r="AC136" s="177">
        <f t="array" ref="AC136">SUM(IF(ISERROR(AC137:AC188),"",AC137:AC188))</f>
        <v>-0.01221381938</v>
      </c>
      <c r="AD136" s="177">
        <f t="array" ref="AD136">SUM(IF(ISERROR(AD137:AD188),"",AD137:AD188))</f>
        <v>-0.006248584032</v>
      </c>
      <c r="AE136" s="177">
        <f t="array" ref="AE136">SUM(IF(ISERROR(AE137:AE188),"",AE137:AE188))</f>
        <v>0</v>
      </c>
      <c r="AF136" s="177">
        <f t="array" ref="AF136">SUM(IF(ISERROR(AF137:AF188),"",AF137:AF188))</f>
        <v>0</v>
      </c>
      <c r="AG136" s="177">
        <f t="array" ref="AG136">SUM(IF(ISERROR(AG137:AG188),"",AG137:AG188))</f>
        <v>-0.1671722715</v>
      </c>
      <c r="AH136" s="177">
        <f t="array" ref="AH136">SUM(IF(ISERROR(AH137:AH188),"",AH137:AH188))</f>
        <v>-0.2786437024</v>
      </c>
      <c r="AI136" s="177">
        <f t="array" ref="AI136">SUM(IF(ISERROR(AI137:AI188),"",AI137:AI188))</f>
        <v>-0.4805139705</v>
      </c>
      <c r="AJ136" s="177">
        <f t="array" ref="AJ136">SUM(IF(ISERROR(AJ137:AJ188),"",AJ137:AJ188))</f>
        <v>-0.4557586661</v>
      </c>
      <c r="AK136" s="177">
        <f t="array" ref="AK136">SUM(IF(ISERROR(AK137:AK188),"",AK137:AK188))</f>
        <v>-0.602899609</v>
      </c>
      <c r="AL136" s="177">
        <f t="array" ref="AL136">SUM(IF(ISERROR(AL137:AL188),"",AL137:AL188))</f>
        <v>-0.5765297004</v>
      </c>
      <c r="AM136" s="177">
        <f t="array" ref="AM136">SUM(IF(ISERROR(AM137:AM188),"",AM137:AM188))</f>
        <v>-0.5390923172</v>
      </c>
      <c r="AN136" s="177">
        <f t="array" ref="AN136">SUM(IF(ISERROR(AN137:AN188),"",AN137:AN188))</f>
        <v>-0.679103961</v>
      </c>
      <c r="AO136" s="177">
        <f t="array" ref="AO136">SUM(IF(ISERROR(AO137:AO188),"",AO137:AO188))</f>
        <v>-0.7952724011</v>
      </c>
      <c r="AP136" s="177">
        <f t="array" ref="AP136">SUM(IF(ISERROR(AP137:AP188),"",AP137:AP188))</f>
        <v>-0.7355524285</v>
      </c>
      <c r="AQ136" s="177">
        <f t="array" ref="AQ136">SUM(IF(ISERROR(AQ137:AQ188),"",AQ137:AQ188))</f>
        <v>-0.6729957573</v>
      </c>
      <c r="AR136" s="177">
        <f t="array" ref="AR136">SUM(IF(ISERROR(AR137:AR188),"",AR137:AR188))</f>
        <v>-0.6074676442</v>
      </c>
      <c r="AS136" s="177">
        <f t="array" ref="AS136">SUM(IF(ISERROR(AS137:AS188),"",AS137:AS188))</f>
        <v>-0.5388269457</v>
      </c>
      <c r="AT136" s="177">
        <f t="array" ref="AT136">SUM(IF(ISERROR(AT137:AT188),"",AT137:AT188))</f>
        <v>-0.4669258141</v>
      </c>
      <c r="AU136" s="177">
        <f t="array" ref="AU136">SUM(IF(ISERROR(AU137:AU188),"",AU137:AU188))</f>
        <v>-0.3916093787</v>
      </c>
      <c r="AV136" s="177">
        <f t="array" ref="AV136">SUM(IF(ISERROR(AV137:AV188),"",AV137:AV188))</f>
        <v>-0.3127154126</v>
      </c>
      <c r="AW136" s="177">
        <f t="array" ref="AW136">SUM(IF(ISERROR(AW137:AW188),"",AW137:AW188))</f>
        <v>-0.2459087303</v>
      </c>
      <c r="AX136" s="177">
        <f t="array" ref="AX136">SUM(IF(ISERROR(AX137:AX188),"",AX137:AX188))</f>
        <v>-0.1872351657</v>
      </c>
      <c r="AY136" s="177">
        <f t="array" ref="AY136">SUM(IF(ISERROR(AY137:AY188),"",AY137:AY188))</f>
        <v>-0.1462131424</v>
      </c>
      <c r="AZ136" s="177">
        <f t="array" ref="AZ136">SUM(IF(ISERROR(AZ137:AZ188),"",AZ137:AZ188))</f>
        <v>-0.103242573</v>
      </c>
      <c r="BA136" s="177">
        <f t="array" ref="BA136">SUM(IF(ISERROR(BA137:BA188),"",BA137:BA188))</f>
        <v>-0.07462448952</v>
      </c>
      <c r="BB136" s="177">
        <f t="array" ref="BB136">SUM(IF(ISERROR(BB137:BB188),"",BB137:BB188))</f>
        <v>-0.04549628508</v>
      </c>
      <c r="BC136" s="177">
        <f t="array" ref="BC136">SUM(IF(ISERROR(BC137:BC188),"",BC137:BC188))</f>
        <v>-0.01498449094</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-0.1162121237</v>
      </c>
      <c r="N147" s="177">
        <f>IF($M$18&gt;0,IPMT('Assumptions (Coal)'!$V$7,Model!X$1,'Assumptions (Coal)'!$V$10,'Assumptions (Coal)'!$V$5*Model!$M$18*AVERAGE('Assumptions (Coal)'!$F$2:$K$2)/10^9),0)</f>
        <v>-0.1107244554</v>
      </c>
      <c r="O147" s="160">
        <f>IF($M$18&gt;0,IPMT('Assumptions (Coal)'!$V$7,Model!Y$1,'Assumptions (Coal)'!$V$10,'Assumptions (Coal)'!$V$5*Model!$M$18*AVERAGE('Assumptions (Coal)'!$F$2:$K$2)/10^9),0)</f>
        <v>-0.1049761228</v>
      </c>
      <c r="P147" s="160">
        <f>IF($M$18&gt;0,IPMT('Assumptions (Coal)'!$V$7,Model!Z$1,'Assumptions (Coal)'!$V$10,'Assumptions (Coal)'!$V$5*Model!$M$18*AVERAGE('Assumptions (Coal)'!$F$2:$K$2)/10^9),0)</f>
        <v>-0.09895474446</v>
      </c>
      <c r="Q147" s="160">
        <f>IF($M$18&gt;0,IPMT('Assumptions (Coal)'!$V$7,Model!AA$1,'Assumptions (Coal)'!$V$10,'Assumptions (Coal)'!$V$5*Model!$M$18*AVERAGE('Assumptions (Coal)'!$F$2:$K$2)/10^9),0)</f>
        <v>-0.09264735064</v>
      </c>
      <c r="R147" s="160">
        <f>IF($M$18&gt;0,IPMT('Assumptions (Coal)'!$V$7,Model!AB$1,'Assumptions (Coal)'!$V$10,'Assumptions (Coal)'!$V$5*Model!$M$18*AVERAGE('Assumptions (Coal)'!$F$2:$K$2)/10^9),0)</f>
        <v>-0.08604035561</v>
      </c>
      <c r="S147" s="160">
        <f>IF($M$18&gt;0,IPMT('Assumptions (Coal)'!$V$7,Model!AC$1,'Assumptions (Coal)'!$V$10,'Assumptions (Coal)'!$V$5*Model!$M$18*AVERAGE('Assumptions (Coal)'!$F$2:$K$2)/10^9),0)</f>
        <v>-0.07911952831</v>
      </c>
      <c r="T147" s="160">
        <f>IF($M$18&gt;0,IPMT('Assumptions (Coal)'!$V$7,Model!AD$1,'Assumptions (Coal)'!$V$10,'Assumptions (Coal)'!$V$5*Model!$M$18*AVERAGE('Assumptions (Coal)'!$F$2:$K$2)/10^9),0)</f>
        <v>-0.07186996171</v>
      </c>
      <c r="U147" s="160">
        <f>IF($M$18&gt;0,IPMT('Assumptions (Coal)'!$V$7,Model!AE$1,'Assumptions (Coal)'!$V$10,'Assumptions (Coal)'!$V$5*Model!$M$18*AVERAGE('Assumptions (Coal)'!$F$2:$K$2)/10^9),0)</f>
        <v>-0.06427604071</v>
      </c>
      <c r="V147" s="160">
        <f>IF($M$18&gt;0,IPMT('Assumptions (Coal)'!$V$7,Model!AF$1,'Assumptions (Coal)'!$V$10,'Assumptions (Coal)'!$V$5*Model!$M$18*AVERAGE('Assumptions (Coal)'!$F$2:$K$2)/10^9),0)</f>
        <v>-0.05632140845</v>
      </c>
      <c r="W147" s="160">
        <f>IF($M$18&gt;0,IPMT('Assumptions (Coal)'!$V$7,Model!AG$1,'Assumptions (Coal)'!$V$10,'Assumptions (Coal)'!$V$5*Model!$M$18*AVERAGE('Assumptions (Coal)'!$F$2:$K$2)/10^9),0)</f>
        <v>-0.04798893117</v>
      </c>
      <c r="X147" s="160">
        <f>IF($M$18&gt;0,IPMT('Assumptions (Coal)'!$V$7,Model!AH$1,'Assumptions (Coal)'!$V$10,'Assumptions (Coal)'!$V$5*Model!$M$18*AVERAGE('Assumptions (Coal)'!$F$2:$K$2)/10^9),0)</f>
        <v>-0.03926066121</v>
      </c>
      <c r="Y147" s="160">
        <f>IF($M$18&gt;0,IPMT('Assumptions (Coal)'!$V$7,Model!AI$1,'Assumptions (Coal)'!$V$10,'Assumptions (Coal)'!$V$5*Model!$M$18*AVERAGE('Assumptions (Coal)'!$F$2:$K$2)/10^9),0)</f>
        <v>-0.03011779843</v>
      </c>
      <c r="Z147" s="160">
        <f>IF($M$18&gt;0,IPMT('Assumptions (Coal)'!$V$7,Model!AJ$1,'Assumptions (Coal)'!$V$10,'Assumptions (Coal)'!$V$5*Model!$M$18*AVERAGE('Assumptions (Coal)'!$F$2:$K$2)/10^9),0)</f>
        <v>-0.02054064967</v>
      </c>
      <c r="AA147" s="160">
        <f>IF($M$18&gt;0,IPMT('Assumptions (Coal)'!$V$7,Model!AK$1,'Assumptions (Coal)'!$V$10,'Assumptions (Coal)'!$V$5*Model!$M$18*AVERAGE('Assumptions (Coal)'!$F$2:$K$2)/10^9),0)</f>
        <v>-0.01050858634</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-0.05807357955</v>
      </c>
      <c r="O148" s="160">
        <f>IF($N$18&gt;0,IPMT('Assumptions (Coal)'!$V$7,Model!X$1,'Assumptions (Coal)'!$V$10,'Assumptions (Coal)'!$V$5*Model!$N$18*AVERAGE('Assumptions (Coal)'!$G$2:$L$2)/10^9),0)</f>
        <v>-0.05533127925</v>
      </c>
      <c r="P148" s="160">
        <f>IF($N$18&gt;0,IPMT('Assumptions (Coal)'!$V$7,Model!Y$1,'Assumptions (Coal)'!$V$10,'Assumptions (Coal)'!$V$5*Model!$N$18*AVERAGE('Assumptions (Coal)'!$G$2:$L$2)/10^9),0)</f>
        <v>-0.05245871968</v>
      </c>
      <c r="Q148" s="160">
        <f>IF($N$18&gt;0,IPMT('Assumptions (Coal)'!$V$7,Model!Z$1,'Assumptions (Coal)'!$V$10,'Assumptions (Coal)'!$V$5*Model!$N$18*AVERAGE('Assumptions (Coal)'!$G$2:$L$2)/10^9),0)</f>
        <v>-0.04944971353</v>
      </c>
      <c r="R148" s="160">
        <f>IF($N$18&gt;0,IPMT('Assumptions (Coal)'!$V$7,Model!AA$1,'Assumptions (Coal)'!$V$10,'Assumptions (Coal)'!$V$5*Model!$N$18*AVERAGE('Assumptions (Coal)'!$G$2:$L$2)/10^9),0)</f>
        <v>-0.04629777959</v>
      </c>
      <c r="S148" s="160">
        <f>IF($N$18&gt;0,IPMT('Assumptions (Coal)'!$V$7,Model!AB$1,'Assumptions (Coal)'!$V$10,'Assumptions (Coal)'!$V$5*Model!$N$18*AVERAGE('Assumptions (Coal)'!$G$2:$L$2)/10^9),0)</f>
        <v>-0.04299612878</v>
      </c>
      <c r="T148" s="160">
        <f>IF($N$18&gt;0,IPMT('Assumptions (Coal)'!$V$7,Model!AC$1,'Assumptions (Coal)'!$V$10,'Assumptions (Coal)'!$V$5*Model!$N$18*AVERAGE('Assumptions (Coal)'!$G$2:$L$2)/10^9),0)</f>
        <v>-0.03953764956</v>
      </c>
      <c r="U148" s="160">
        <f>IF($N$18&gt;0,IPMT('Assumptions (Coal)'!$V$7,Model!AD$1,'Assumptions (Coal)'!$V$10,'Assumptions (Coal)'!$V$5*Model!$N$18*AVERAGE('Assumptions (Coal)'!$G$2:$L$2)/10^9),0)</f>
        <v>-0.03591489258</v>
      </c>
      <c r="V148" s="160">
        <f>IF($N$18&gt;0,IPMT('Assumptions (Coal)'!$V$7,Model!AE$1,'Assumptions (Coal)'!$V$10,'Assumptions (Coal)'!$V$5*Model!$N$18*AVERAGE('Assumptions (Coal)'!$G$2:$L$2)/10^9),0)</f>
        <v>-0.03212005465</v>
      </c>
      <c r="W148" s="160">
        <f>IF($N$18&gt;0,IPMT('Assumptions (Coal)'!$V$7,Model!AF$1,'Assumptions (Coal)'!$V$10,'Assumptions (Coal)'!$V$5*Model!$N$18*AVERAGE('Assumptions (Coal)'!$G$2:$L$2)/10^9),0)</f>
        <v>-0.02814496191</v>
      </c>
      <c r="X148" s="160">
        <f>IF($N$18&gt;0,IPMT('Assumptions (Coal)'!$V$7,Model!AG$1,'Assumptions (Coal)'!$V$10,'Assumptions (Coal)'!$V$5*Model!$N$18*AVERAGE('Assumptions (Coal)'!$G$2:$L$2)/10^9),0)</f>
        <v>-0.02398105226</v>
      </c>
      <c r="Y148" s="160">
        <f>IF($N$18&gt;0,IPMT('Assumptions (Coal)'!$V$7,Model!AH$1,'Assumptions (Coal)'!$V$10,'Assumptions (Coal)'!$V$5*Model!$N$18*AVERAGE('Assumptions (Coal)'!$G$2:$L$2)/10^9),0)</f>
        <v>-0.01961935691</v>
      </c>
      <c r="Z148" s="160">
        <f>IF($N$18&gt;0,IPMT('Assumptions (Coal)'!$V$7,Model!AI$1,'Assumptions (Coal)'!$V$10,'Assumptions (Coal)'!$V$5*Model!$N$18*AVERAGE('Assumptions (Coal)'!$G$2:$L$2)/10^9),0)</f>
        <v>-0.01505048103</v>
      </c>
      <c r="AA148" s="160">
        <f>IF($N$18&gt;0,IPMT('Assumptions (Coal)'!$V$7,Model!AJ$1,'Assumptions (Coal)'!$V$10,'Assumptions (Coal)'!$V$5*Model!$N$18*AVERAGE('Assumptions (Coal)'!$G$2:$L$2)/10^9),0)</f>
        <v>-0.01026458354</v>
      </c>
      <c r="AB148" s="160">
        <f>IF($N$18&gt;0,IPMT('Assumptions (Coal)'!$V$7,Model!AK$1,'Assumptions (Coal)'!$V$10,'Assumptions (Coal)'!$V$5*Model!$N$18*AVERAGE('Assumptions (Coal)'!$G$2:$L$2)/10^9),0)</f>
        <v>-0.005251355928</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-0.0691017038</v>
      </c>
      <c r="Q150" s="177">
        <f>IF($P$18&gt;0,IPMT('Assumptions (Coal)'!$V$7,Model!X$1,'Assumptions (Coal)'!$V$10,'Assumptions (Coal)'!$V$5*Model!$P$18*AVERAGE('Assumptions (Coal)'!$I$2:$N$2)/10^9),0)</f>
        <v>-0.06583864295</v>
      </c>
      <c r="R150" s="177">
        <f>IF($P$18&gt;0,IPMT('Assumptions (Coal)'!$V$7,Model!Y$1,'Assumptions (Coal)'!$V$10,'Assumptions (Coal)'!$V$5*Model!$P$18*AVERAGE('Assumptions (Coal)'!$I$2:$N$2)/10^9),0)</f>
        <v>-0.06242058672</v>
      </c>
      <c r="S150" s="177">
        <f>IF($P$18&gt;0,IPMT('Assumptions (Coal)'!$V$7,Model!Z$1,'Assumptions (Coal)'!$V$10,'Assumptions (Coal)'!$V$5*Model!$P$18*AVERAGE('Assumptions (Coal)'!$I$2:$N$2)/10^9),0)</f>
        <v>-0.05884017282</v>
      </c>
      <c r="T150" s="177">
        <f>IF($P$18&gt;0,IPMT('Assumptions (Coal)'!$V$7,Model!AA$1,'Assumptions (Coal)'!$V$10,'Assumptions (Coal)'!$V$5*Model!$P$18*AVERAGE('Assumptions (Coal)'!$I$2:$N$2)/10^9),0)</f>
        <v>-0.05508968925</v>
      </c>
      <c r="U150" s="177">
        <f>IF($P$18&gt;0,IPMT('Assumptions (Coal)'!$V$7,Model!AB$1,'Assumptions (Coal)'!$V$10,'Assumptions (Coal)'!$V$5*Model!$P$18*AVERAGE('Assumptions (Coal)'!$I$2:$N$2)/10^9),0)</f>
        <v>-0.05116105772</v>
      </c>
      <c r="V150" s="177">
        <f>IF($P$18&gt;0,IPMT('Assumptions (Coal)'!$V$7,Model!AC$1,'Assumptions (Coal)'!$V$10,'Assumptions (Coal)'!$V$5*Model!$P$18*AVERAGE('Assumptions (Coal)'!$I$2:$N$2)/10^9),0)</f>
        <v>-0.04704581619</v>
      </c>
      <c r="W150" s="177">
        <f>IF($P$18&gt;0,IPMT('Assumptions (Coal)'!$V$7,Model!AD$1,'Assumptions (Coal)'!$V$10,'Assumptions (Coal)'!$V$5*Model!$P$18*AVERAGE('Assumptions (Coal)'!$I$2:$N$2)/10^9),0)</f>
        <v>-0.04273510068</v>
      </c>
      <c r="X150" s="177">
        <f>IF($P$18&gt;0,IPMT('Assumptions (Coal)'!$V$7,Model!AE$1,'Assumptions (Coal)'!$V$10,'Assumptions (Coal)'!$V$5*Model!$P$18*AVERAGE('Assumptions (Coal)'!$I$2:$N$2)/10^9),0)</f>
        <v>-0.03821962619</v>
      </c>
      <c r="Y150" s="177">
        <f>IF($P$18&gt;0,IPMT('Assumptions (Coal)'!$V$7,Model!AF$1,'Assumptions (Coal)'!$V$10,'Assumptions (Coal)'!$V$5*Model!$P$18*AVERAGE('Assumptions (Coal)'!$I$2:$N$2)/10^9),0)</f>
        <v>-0.03348966666</v>
      </c>
      <c r="Z150" s="177">
        <f>IF($P$18&gt;0,IPMT('Assumptions (Coal)'!$V$7,Model!AG$1,'Assumptions (Coal)'!$V$10,'Assumptions (Coal)'!$V$5*Model!$P$18*AVERAGE('Assumptions (Coal)'!$I$2:$N$2)/10^9),0)</f>
        <v>-0.02853503405</v>
      </c>
      <c r="AA150" s="177">
        <f>IF($P$18&gt;0,IPMT('Assumptions (Coal)'!$V$7,Model!AH$1,'Assumptions (Coal)'!$V$10,'Assumptions (Coal)'!$V$5*Model!$P$18*AVERAGE('Assumptions (Coal)'!$I$2:$N$2)/10^9),0)</f>
        <v>-0.0233450564</v>
      </c>
      <c r="AB150" s="177">
        <f>IF($P$18&gt;0,IPMT('Assumptions (Coal)'!$V$7,Model!AI$1,'Assumptions (Coal)'!$V$10,'Assumptions (Coal)'!$V$5*Model!$P$18*AVERAGE('Assumptions (Coal)'!$I$2:$N$2)/10^9),0)</f>
        <v>-0.0179085548</v>
      </c>
      <c r="AC150" s="177">
        <f>IF($P$18&gt;0,IPMT('Assumptions (Coal)'!$V$7,Model!AJ$1,'Assumptions (Coal)'!$V$10,'Assumptions (Coal)'!$V$5*Model!$P$18*AVERAGE('Assumptions (Coal)'!$I$2:$N$2)/10^9),0)</f>
        <v>-0.01221381938</v>
      </c>
      <c r="AD150" s="177">
        <f>IF($P$18&gt;0,IPMT('Assumptions (Coal)'!$V$7,Model!AK$1,'Assumptions (Coal)'!$V$10,'Assumptions (Coal)'!$V$5*Model!$P$18*AVERAGE('Assumptions (Coal)'!$I$2:$N$2)/10^9),0)</f>
        <v>-0.006248584032</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v>
      </c>
      <c r="Y158" s="160">
        <f>IF($X$18&gt;0,IPMT('Assumptions (Coal)'!$V$7,Model!X1,'Assumptions (Coal)'!$V$10,'Assumptions (Coal)'!$V$5*Model!$X$18*average('Assumptions (Coal)'!$Q$2:$V$2)/10^9),0)</f>
        <v>0</v>
      </c>
      <c r="Z158" s="160">
        <f>IF($X$18&gt;0,IPMT('Assumptions (Coal)'!$V$7,Model!Y1,'Assumptions (Coal)'!$V$10,'Assumptions (Coal)'!$V$5*Model!$X$18*average('Assumptions (Coal)'!$Q$2:$V$2)/10^9),0)</f>
        <v>0</v>
      </c>
      <c r="AA158" s="160">
        <f>IF($X$18&gt;0,IPMT('Assumptions (Coal)'!$V$7,Model!Z1,'Assumptions (Coal)'!$V$10,'Assumptions (Coal)'!$V$5*Model!$X$18*average('Assumptions (Coal)'!$Q$2:$V$2)/10^9),0)</f>
        <v>0</v>
      </c>
      <c r="AB158" s="160">
        <f>IF($X$18&gt;0,IPMT('Assumptions (Coal)'!$V$7,Model!AA1,'Assumptions (Coal)'!$V$10,'Assumptions (Coal)'!$V$5*Model!$X$18*average('Assumptions (Coal)'!$Q$2:$V$2)/10^9),0)</f>
        <v>0</v>
      </c>
      <c r="AC158" s="160">
        <f>IF($X$18&gt;0,IPMT('Assumptions (Coal)'!$V$7,Model!AB1,'Assumptions (Coal)'!$V$10,'Assumptions (Coal)'!$V$5*Model!$X$18*average('Assumptions (Coal)'!$Q$2:$V$2)/10^9),0)</f>
        <v>0</v>
      </c>
      <c r="AD158" s="160">
        <f>IF($X$18&gt;0,IPMT('Assumptions (Coal)'!$V$7,Model!AC1,'Assumptions (Coal)'!$V$10,'Assumptions (Coal)'!$V$5*Model!$X$18*average('Assumptions (Coal)'!$Q$2:$V$2)/10^9),0)</f>
        <v>0</v>
      </c>
      <c r="AE158" s="160">
        <f>IF($X$18&gt;0,IPMT('Assumptions (Coal)'!$V$7,Model!AD1,'Assumptions (Coal)'!$V$10,'Assumptions (Coal)'!$V$5*Model!$X$18*average('Assumptions (Coal)'!$Q$2:$V$2)/10^9),0)</f>
        <v>0</v>
      </c>
      <c r="AF158" s="160">
        <f>IF($X$18&gt;0,IPMT('Assumptions (Coal)'!$V$7,Model!AE1,'Assumptions (Coal)'!$V$10,'Assumptions (Coal)'!$V$5*Model!$X$18*average('Assumptions (Coal)'!$Q$2:$V$2)/10^9),0)</f>
        <v>0</v>
      </c>
      <c r="AG158" s="160">
        <f>IF($X$18&gt;0,IPMT('Assumptions (Coal)'!$V$7,Model!AF1,'Assumptions (Coal)'!$V$10,'Assumptions (Coal)'!$V$5*Model!$X$18*average('Assumptions (Coal)'!$Q$2:$V$2)/10^9),0)</f>
        <v>0</v>
      </c>
      <c r="AH158" s="160">
        <f>IF($X$18&gt;0,IPMT('Assumptions (Coal)'!$V$7,Model!AG1,'Assumptions (Coal)'!$V$10,'Assumptions (Coal)'!$V$5*Model!$X$18*average('Assumptions (Coal)'!$Q$2:$V$2)/10^9),0)</f>
        <v>0</v>
      </c>
      <c r="AI158" s="160">
        <f>IF($X$18&gt;0,IPMT('Assumptions (Coal)'!$V$7,Model!AH1,'Assumptions (Coal)'!$V$10,'Assumptions (Coal)'!$V$5*Model!$X$18*average('Assumptions (Coal)'!$Q$2:$V$2)/10^9),0)</f>
        <v>0</v>
      </c>
      <c r="AJ158" s="160">
        <f>IF($X$18&gt;0,IPMT('Assumptions (Coal)'!$V$7,Model!AI1,'Assumptions (Coal)'!$V$10,'Assumptions (Coal)'!$V$5*Model!$X$18*average('Assumptions (Coal)'!$Q$2:$V$2)/10^9),0)</f>
        <v>0</v>
      </c>
      <c r="AK158" s="160">
        <f>IF($X$18&gt;0,IPMT('Assumptions (Coal)'!$V$7,Model!AJ1,'Assumptions (Coal)'!$V$10,'Assumptions (Coal)'!$V$5*Model!$X$18*average('Assumptions (Coal)'!$Q$2:$V$2)/10^9),0)</f>
        <v>0</v>
      </c>
      <c r="AL158" s="160">
        <f>IF($X$18&gt;0,IPMT('Assumptions (Coal)'!$V$7,Model!AK1,'Assumptions (Coal)'!$V$10,'Assumptions (Coal)'!$V$5*Model!$X$18*average('Assumptions (Coal)'!$Q$2:$V$2)/10^9),0)</f>
        <v>0</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-0.1671722715</v>
      </c>
      <c r="AH167" s="160">
        <f>IF($AG$18&gt;0,IPMT('Assumptions (Coal)'!$V$7,Model!X1,'Assumptions (Coal)'!$V$10,'Assumptions (Coal)'!$V$5*Model!$AG$18*AVERAGE('Assumptions (Coal)'!$Z$2:$AE$2)/10^9),0)</f>
        <v>-0.1592782072</v>
      </c>
      <c r="AI167" s="160">
        <f>IF($AG$18&gt;0,IPMT('Assumptions (Coal)'!$V$7,Model!Y1,'Assumptions (Coal)'!$V$10,'Assumptions (Coal)'!$V$5*Model!$AG$18*AVERAGE('Assumptions (Coal)'!$Z$2:$AE$2)/10^9),0)</f>
        <v>-0.1510091748</v>
      </c>
      <c r="AJ167" s="160">
        <f>IF($AG$18&gt;0,IPMT('Assumptions (Coal)'!$V$7,Model!Z1,'Assumptions (Coal)'!$V$10,'Assumptions (Coal)'!$V$5*Model!$AG$18*AVERAGE('Assumptions (Coal)'!$Z$2:$AE$2)/10^9),0)</f>
        <v>-0.1423473634</v>
      </c>
      <c r="AK167" s="160">
        <f>IF($AG$18&gt;0,IPMT('Assumptions (Coal)'!$V$7,Model!AA1,'Assumptions (Coal)'!$V$10,'Assumptions (Coal)'!$V$5*Model!$AG$18*AVERAGE('Assumptions (Coal)'!$Z$2:$AE$2)/10^9),0)</f>
        <v>-0.133274116</v>
      </c>
      <c r="AL167" s="160">
        <f>IF($AG$18&gt;0,IPMT('Assumptions (Coal)'!$V$7,Model!AB1,'Assumptions (Coal)'!$V$10,'Assumptions (Coal)'!$V$5*Model!$AG$18*AVERAGE('Assumptions (Coal)'!$Z$2:$AE$2)/10^9),0)</f>
        <v>-0.1237698893</v>
      </c>
      <c r="AM167" s="160">
        <f>IF($AG$18&gt;0,IPMT('Assumptions (Coal)'!$V$7,Model!AC1,'Assumptions (Coal)'!$V$10,'Assumptions (Coal)'!$V$5*Model!$AG$18*AVERAGE('Assumptions (Coal)'!$Z$2:$AE$2)/10^9),0)</f>
        <v>-0.1138142118</v>
      </c>
      <c r="AN167" s="160">
        <f>IF($AG$18&gt;0,IPMT('Assumptions (Coal)'!$V$7,Model!AD1,'Assumptions (Coal)'!$V$10,'Assumptions (Coal)'!$V$5*Model!$AG$18*AVERAGE('Assumptions (Coal)'!$Z$2:$AE$2)/10^9),0)</f>
        <v>-0.1033856397</v>
      </c>
      <c r="AO167" s="160">
        <f>IF($AG$18&gt;0,IPMT('Assumptions (Coal)'!$V$7,Model!AE1,'Assumptions (Coal)'!$V$10,'Assumptions (Coal)'!$V$5*Model!$AG$18*AVERAGE('Assumptions (Coal)'!$Z$2:$AE$2)/10^9),0)</f>
        <v>-0.09246171041</v>
      </c>
      <c r="AP167" s="160">
        <f>IF($AG$18&gt;0,IPMT('Assumptions (Coal)'!$V$7,Model!AF1,'Assumptions (Coal)'!$V$10,'Assumptions (Coal)'!$V$5*Model!$AG$18*AVERAGE('Assumptions (Coal)'!$Z$2:$AE$2)/10^9),0)</f>
        <v>-0.08101889445</v>
      </c>
      <c r="AQ167" s="160">
        <f>IF($AG$18&gt;0,IPMT('Assumptions (Coal)'!$V$7,Model!AG1,'Assumptions (Coal)'!$V$10,'Assumptions (Coal)'!$V$5*Model!$AG$18*AVERAGE('Assumptions (Coal)'!$Z$2:$AE$2)/10^9),0)</f>
        <v>-0.06903254475</v>
      </c>
      <c r="AR167" s="160">
        <f>IF($AG$18&gt;0,IPMT('Assumptions (Coal)'!$V$7,Model!AH1,'Assumptions (Coal)'!$V$10,'Assumptions (Coal)'!$V$5*Model!$AG$18*AVERAGE('Assumptions (Coal)'!$Z$2:$AE$2)/10^9),0)</f>
        <v>-0.05647684343</v>
      </c>
      <c r="AS167" s="160">
        <f>IF($AG$18&gt;0,IPMT('Assumptions (Coal)'!$V$7,Model!AI1,'Assumptions (Coal)'!$V$10,'Assumptions (Coal)'!$V$5*Model!$AG$18*AVERAGE('Assumptions (Coal)'!$Z$2:$AE$2)/10^9),0)</f>
        <v>-0.04332474629</v>
      </c>
      <c r="AT167" s="160">
        <f>IF($AG$18&gt;0,IPMT('Assumptions (Coal)'!$V$7,Model!AJ1,'Assumptions (Coal)'!$V$10,'Assumptions (Coal)'!$V$5*Model!$AG$18*AVERAGE('Assumptions (Coal)'!$Z$2:$AE$2)/10^9),0)</f>
        <v>-0.02954792455</v>
      </c>
      <c r="AU167" s="160">
        <f>IF($AG$18&gt;0,IPMT('Assumptions (Coal)'!$V$7,Model!AK1,'Assumptions (Coal)'!$V$10,'Assumptions (Coal)'!$V$5*Model!$AG$18*AVERAGE('Assumptions (Coal)'!$Z$2:$AE$2)/10^9),0)</f>
        <v>-0.01511670377</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-0.1193654953</v>
      </c>
      <c r="AI168" s="160">
        <f>IF($AH$18&gt;0,IPMT('Assumptions (Coal)'!$V$7,Model!X1,'Assumptions (Coal)'!$V$10,'Assumptions (Coal)'!$V$5*Model!$AH$18*AVERAGE('Assumptions (Coal)'!$AA$2:$AF$2)/10^9),0)</f>
        <v>-0.1137289212</v>
      </c>
      <c r="AJ168" s="160">
        <f>IF($AH$18&gt;0,IPMT('Assumptions (Coal)'!$V$7,Model!Y1,'Assumptions (Coal)'!$V$10,'Assumptions (Coal)'!$V$5*Model!$AH$18*AVERAGE('Assumptions (Coal)'!$AA$2:$AF$2)/10^9),0)</f>
        <v>-0.1078246098</v>
      </c>
      <c r="AK168" s="160">
        <f>IF($AH$18&gt;0,IPMT('Assumptions (Coal)'!$V$7,Model!Z1,'Assumptions (Coal)'!$V$10,'Assumptions (Coal)'!$V$5*Model!$AH$18*AVERAGE('Assumptions (Coal)'!$AA$2:$AF$2)/10^9),0)</f>
        <v>-0.1016398436</v>
      </c>
      <c r="AL168" s="160">
        <f>IF($AH$18&gt;0,IPMT('Assumptions (Coal)'!$V$7,Model!AA1,'Assumptions (Coal)'!$V$10,'Assumptions (Coal)'!$V$5*Model!$AH$18*AVERAGE('Assumptions (Coal)'!$AA$2:$AF$2)/10^9),0)</f>
        <v>-0.09516130109</v>
      </c>
      <c r="AM168" s="160">
        <f>IF($AH$18&gt;0,IPMT('Assumptions (Coal)'!$V$7,Model!AB1,'Assumptions (Coal)'!$V$10,'Assumptions (Coal)'!$V$5*Model!$AH$18*AVERAGE('Assumptions (Coal)'!$AA$2:$AF$2)/10^9),0)</f>
        <v>-0.08837502778</v>
      </c>
      <c r="AN168" s="160">
        <f>IF($AH$18&gt;0,IPMT('Assumptions (Coal)'!$V$7,Model!AC1,'Assumptions (Coal)'!$V$10,'Assumptions (Coal)'!$V$5*Model!$AH$18*AVERAGE('Assumptions (Coal)'!$AA$2:$AF$2)/10^9),0)</f>
        <v>-0.08126640647</v>
      </c>
      <c r="AO168" s="160">
        <f>IF($AH$18&gt;0,IPMT('Assumptions (Coal)'!$V$7,Model!AD1,'Assumptions (Coal)'!$V$10,'Assumptions (Coal)'!$V$5*Model!$AH$18*AVERAGE('Assumptions (Coal)'!$AA$2:$AF$2)/10^9),0)</f>
        <v>-0.07382012566</v>
      </c>
      <c r="AP168" s="160">
        <f>IF($AH$18&gt;0,IPMT('Assumptions (Coal)'!$V$7,Model!AE1,'Assumptions (Coal)'!$V$10,'Assumptions (Coal)'!$V$5*Model!$AH$18*AVERAGE('Assumptions (Coal)'!$AA$2:$AF$2)/10^9),0)</f>
        <v>-0.06602014651</v>
      </c>
      <c r="AQ168" s="160">
        <f>IF($AH$18&gt;0,IPMT('Assumptions (Coal)'!$V$7,Model!AF1,'Assumptions (Coal)'!$V$10,'Assumptions (Coal)'!$V$5*Model!$AH$18*AVERAGE('Assumptions (Coal)'!$AA$2:$AF$2)/10^9),0)</f>
        <v>-0.05784966835</v>
      </c>
      <c r="AR168" s="160">
        <f>IF($AH$18&gt;0,IPMT('Assumptions (Coal)'!$V$7,Model!AG1,'Assumptions (Coal)'!$V$10,'Assumptions (Coal)'!$V$5*Model!$AH$18*AVERAGE('Assumptions (Coal)'!$AA$2:$AF$2)/10^9),0)</f>
        <v>-0.04929109248</v>
      </c>
      <c r="AS168" s="160">
        <f>IF($AH$18&gt;0,IPMT('Assumptions (Coal)'!$V$7,Model!AH1,'Assumptions (Coal)'!$V$10,'Assumptions (Coal)'!$V$5*Model!$AH$18*AVERAGE('Assumptions (Coal)'!$AA$2:$AF$2)/10^9),0)</f>
        <v>-0.04032598425</v>
      </c>
      <c r="AT168" s="160">
        <f>IF($AH$18&gt;0,IPMT('Assumptions (Coal)'!$V$7,Model!AI1,'Assumptions (Coal)'!$V$10,'Assumptions (Coal)'!$V$5*Model!$AH$18*AVERAGE('Assumptions (Coal)'!$AA$2:$AF$2)/10^9),0)</f>
        <v>-0.03093503338</v>
      </c>
      <c r="AU168" s="160">
        <f>IF($AH$18&gt;0,IPMT('Assumptions (Coal)'!$V$7,Model!AJ1,'Assumptions (Coal)'!$V$10,'Assumptions (Coal)'!$V$5*Model!$AH$18*AVERAGE('Assumptions (Coal)'!$AA$2:$AF$2)/10^9),0)</f>
        <v>-0.02109801235</v>
      </c>
      <c r="AV168" s="160">
        <f>IF($AH$18&gt;0,IPMT('Assumptions (Coal)'!$V$7,Model!AK1,'Assumptions (Coal)'!$V$10,'Assumptions (Coal)'!$V$5*Model!$AH$18*AVERAGE('Assumptions (Coal)'!$AA$2:$AF$2)/10^9),0)</f>
        <v>-0.01079373281</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-0.2157758745</v>
      </c>
      <c r="AJ169" s="160">
        <f>IF($AI$18&gt;0,IPMT('Assumptions (Coal)'!$V$7,Model!X1,'Assumptions (Coal)'!$V$10,'Assumptions (Coal)'!$V$5*Model!$AI$18*AVERAGE('Assumptions (Coal)'!$AB$2:$AG$2)/10^9),0)</f>
        <v>-0.2055866929</v>
      </c>
      <c r="AK169" s="160">
        <f>IF($AI$18&gt;0,IPMT('Assumptions (Coal)'!$V$7,Model!Y1,'Assumptions (Coal)'!$V$10,'Assumptions (Coal)'!$V$5*Model!$AI$18*AVERAGE('Assumptions (Coal)'!$AB$2:$AG$2)/10^9),0)</f>
        <v>-0.1949135252</v>
      </c>
      <c r="AL169" s="160">
        <f>IF($AI$18&gt;0,IPMT('Assumptions (Coal)'!$V$7,Model!Z1,'Assumptions (Coal)'!$V$10,'Assumptions (Coal)'!$V$5*Model!$AI$18*AVERAGE('Assumptions (Coal)'!$AB$2:$AG$2)/10^9),0)</f>
        <v>-0.1837333821</v>
      </c>
      <c r="AM169" s="160">
        <f>IF($AI$18&gt;0,IPMT('Assumptions (Coal)'!$V$7,Model!AA1,'Assumptions (Coal)'!$V$10,'Assumptions (Coal)'!$V$5*Model!$AI$18*AVERAGE('Assumptions (Coal)'!$AB$2:$AG$2)/10^9),0)</f>
        <v>-0.1720221821</v>
      </c>
      <c r="AN169" s="160">
        <f>IF($AI$18&gt;0,IPMT('Assumptions (Coal)'!$V$7,Model!AB1,'Assumptions (Coal)'!$V$10,'Assumptions (Coal)'!$V$5*Model!$AI$18*AVERAGE('Assumptions (Coal)'!$AB$2:$AG$2)/10^9),0)</f>
        <v>-0.1597547001</v>
      </c>
      <c r="AO169" s="160">
        <f>IF($AI$18&gt;0,IPMT('Assumptions (Coal)'!$V$7,Model!AC1,'Assumptions (Coal)'!$V$10,'Assumptions (Coal)'!$V$5*Model!$AI$18*AVERAGE('Assumptions (Coal)'!$AB$2:$AG$2)/10^9),0)</f>
        <v>-0.1469045128</v>
      </c>
      <c r="AP169" s="160">
        <f>IF($AI$18&gt;0,IPMT('Assumptions (Coal)'!$V$7,Model!AD1,'Assumptions (Coal)'!$V$10,'Assumptions (Coal)'!$V$5*Model!$AI$18*AVERAGE('Assumptions (Coal)'!$AB$2:$AG$2)/10^9),0)</f>
        <v>-0.1334439415</v>
      </c>
      <c r="AQ169" s="160">
        <f>IF($AI$18&gt;0,IPMT('Assumptions (Coal)'!$V$7,Model!AE1,'Assumptions (Coal)'!$V$10,'Assumptions (Coal)'!$V$5*Model!$AI$18*AVERAGE('Assumptions (Coal)'!$AB$2:$AG$2)/10^9),0)</f>
        <v>-0.1193439931</v>
      </c>
      <c r="AR169" s="160">
        <f>IF($AI$18&gt;0,IPMT('Assumptions (Coal)'!$V$7,Model!AF1,'Assumptions (Coal)'!$V$10,'Assumptions (Coal)'!$V$5*Model!$AI$18*AVERAGE('Assumptions (Coal)'!$AB$2:$AG$2)/10^9),0)</f>
        <v>-0.1045742972</v>
      </c>
      <c r="AS169" s="160">
        <f>IF($AI$18&gt;0,IPMT('Assumptions (Coal)'!$V$7,Model!AG1,'Assumptions (Coal)'!$V$10,'Assumptions (Coal)'!$V$5*Model!$AI$18*AVERAGE('Assumptions (Coal)'!$AB$2:$AG$2)/10^9),0)</f>
        <v>-0.08910304071</v>
      </c>
      <c r="AT169" s="160">
        <f>IF($AI$18&gt;0,IPMT('Assumptions (Coal)'!$V$7,Model!AH1,'Assumptions (Coal)'!$V$10,'Assumptions (Coal)'!$V$5*Model!$AI$18*AVERAGE('Assumptions (Coal)'!$AB$2:$AG$2)/10^9),0)</f>
        <v>-0.07289689954</v>
      </c>
      <c r="AU169" s="160">
        <f>IF($AI$18&gt;0,IPMT('Assumptions (Coal)'!$V$7,Model!AI1,'Assumptions (Coal)'!$V$10,'Assumptions (Coal)'!$V$5*Model!$AI$18*AVERAGE('Assumptions (Coal)'!$AB$2:$AG$2)/10^9),0)</f>
        <v>-0.05592096666</v>
      </c>
      <c r="AV169" s="160">
        <f>IF($AI$18&gt;0,IPMT('Assumptions (Coal)'!$V$7,Model!AJ1,'Assumptions (Coal)'!$V$10,'Assumptions (Coal)'!$V$5*Model!$AI$18*AVERAGE('Assumptions (Coal)'!$AB$2:$AG$2)/10^9),0)</f>
        <v>-0.03813867696</v>
      </c>
      <c r="AW169" s="160">
        <f>IF($AI$18&gt;0,IPMT('Assumptions (Coal)'!$V$7,Model!AK1,'Assumptions (Coal)'!$V$10,'Assumptions (Coal)'!$V$5*Model!$AI$18*AVERAGE('Assumptions (Coal)'!$AB$2:$AG$2)/10^9),0)</f>
        <v>-0.01951172851</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-0.1730721241</v>
      </c>
      <c r="AL171" s="160">
        <f>IF($AK$18&gt;0,IPMT('Assumptions (Coal)'!$V$7,Model!X1,'Assumptions (Coal)'!$V$10,'Assumptions (Coal)'!$V$5*Model!$AK$18*AVERAGE('Assumptions (Coal)'!$AD$2:$AI$2)/10^9),0)</f>
        <v>-0.1648994621</v>
      </c>
      <c r="AM171" s="160">
        <f>IF($AK$18&gt;0,IPMT('Assumptions (Coal)'!$V$7,Model!Y1,'Assumptions (Coal)'!$V$10,'Assumptions (Coal)'!$V$5*Model!$AK$18*AVERAGE('Assumptions (Coal)'!$AD$2:$AI$2)/10^9),0)</f>
        <v>-0.1563385986</v>
      </c>
      <c r="AN171" s="160">
        <f>IF($AK$18&gt;0,IPMT('Assumptions (Coal)'!$V$7,Model!Z1,'Assumptions (Coal)'!$V$10,'Assumptions (Coal)'!$V$5*Model!$AK$18*AVERAGE('Assumptions (Coal)'!$AD$2:$AI$2)/10^9),0)</f>
        <v>-0.1473710941</v>
      </c>
      <c r="AO171" s="160">
        <f>IF($AK$18&gt;0,IPMT('Assumptions (Coal)'!$V$7,Model!AA1,'Assumptions (Coal)'!$V$10,'Assumptions (Coal)'!$V$5*Model!$AK$18*AVERAGE('Assumptions (Coal)'!$AD$2:$AI$2)/10^9),0)</f>
        <v>-0.1379776331</v>
      </c>
      <c r="AP171" s="160">
        <f>IF($AK$18&gt;0,IPMT('Assumptions (Coal)'!$V$7,Model!AB1,'Assumptions (Coal)'!$V$10,'Assumptions (Coal)'!$V$5*Model!$AK$18*AVERAGE('Assumptions (Coal)'!$AD$2:$AI$2)/10^9),0)</f>
        <v>-0.1281379828</v>
      </c>
      <c r="AQ171" s="160">
        <f>IF($AK$18&gt;0,IPMT('Assumptions (Coal)'!$V$7,Model!AC1,'Assumptions (Coal)'!$V$10,'Assumptions (Coal)'!$V$5*Model!$AK$18*AVERAGE('Assumptions (Coal)'!$AD$2:$AI$2)/10^9),0)</f>
        <v>-0.117830949</v>
      </c>
      <c r="AR171" s="160">
        <f>IF($AK$18&gt;0,IPMT('Assumptions (Coal)'!$V$7,Model!AD1,'Assumptions (Coal)'!$V$10,'Assumptions (Coal)'!$V$5*Model!$AK$18*AVERAGE('Assumptions (Coal)'!$AD$2:$AI$2)/10^9),0)</f>
        <v>-0.1070343312</v>
      </c>
      <c r="AS171" s="160">
        <f>IF($AK$18&gt;0,IPMT('Assumptions (Coal)'!$V$7,Model!AE1,'Assumptions (Coal)'!$V$10,'Assumptions (Coal)'!$V$5*Model!$AK$18*AVERAGE('Assumptions (Coal)'!$AD$2:$AI$2)/10^9),0)</f>
        <v>-0.09572487398</v>
      </c>
      <c r="AT171" s="160">
        <f>IF($AK$18&gt;0,IPMT('Assumptions (Coal)'!$V$7,Model!AF1,'Assumptions (Coal)'!$V$10,'Assumptions (Coal)'!$V$5*Model!$AK$18*AVERAGE('Assumptions (Coal)'!$AD$2:$AI$2)/10^9),0)</f>
        <v>-0.08387821756</v>
      </c>
      <c r="AU171" s="160">
        <f>IF($AK$18&gt;0,IPMT('Assumptions (Coal)'!$V$7,Model!AG1,'Assumptions (Coal)'!$V$10,'Assumptions (Coal)'!$V$5*Model!$AK$18*AVERAGE('Assumptions (Coal)'!$AD$2:$AI$2)/10^9),0)</f>
        <v>-0.07146884497</v>
      </c>
      <c r="AV171" s="160">
        <f>IF($AK$18&gt;0,IPMT('Assumptions (Coal)'!$V$7,Model!AH1,'Assumptions (Coal)'!$V$10,'Assumptions (Coal)'!$V$5*Model!$AK$18*AVERAGE('Assumptions (Coal)'!$AD$2:$AI$2)/10^9),0)</f>
        <v>-0.05847002717</v>
      </c>
      <c r="AW171" s="160">
        <f>IF($AK$18&gt;0,IPMT('Assumptions (Coal)'!$V$7,Model!AI1,'Assumptions (Coal)'!$V$10,'Assumptions (Coal)'!$V$5*Model!$AK$18*AVERAGE('Assumptions (Coal)'!$AD$2:$AI$2)/10^9),0)</f>
        <v>-0.04485376553</v>
      </c>
      <c r="AX171" s="160">
        <f>IF($AK$18&gt;0,IPMT('Assumptions (Coal)'!$V$7,Model!AJ1,'Assumptions (Coal)'!$V$10,'Assumptions (Coal)'!$V$5*Model!$AK$18*AVERAGE('Assumptions (Coal)'!$AD$2:$AI$2)/10^9),0)</f>
        <v>-0.03059073146</v>
      </c>
      <c r="AY171" s="160">
        <f>IF($AK$18&gt;0,IPMT('Assumptions (Coal)'!$V$7,Model!AK1,'Assumptions (Coal)'!$V$10,'Assumptions (Coal)'!$V$5*Model!$AK$18*AVERAGE('Assumptions (Coal)'!$AD$2:$AI$2)/10^9),0)</f>
        <v>-0.01565020328</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-0.008965665837</v>
      </c>
      <c r="AM172" s="177">
        <f>IF($AL$18&gt;0,IPMT('Assumptions (Coal)'!$V$7,Model!X1,'Assumptions (Coal)'!$V$10,'Assumptions (Coal)'!$V$5*Model!$AL$18*AVERAGE('Assumptions (Coal)'!$AE$2:$AJ$2)/10^9),0)</f>
        <v>-0.008542296926</v>
      </c>
      <c r="AN172" s="177">
        <f>IF($AL$18&gt;0,IPMT('Assumptions (Coal)'!$V$7,Model!Y1,'Assumptions (Coal)'!$V$10,'Assumptions (Coal)'!$V$5*Model!$AL$18*AVERAGE('Assumptions (Coal)'!$AE$2:$AJ$2)/10^9),0)</f>
        <v>-0.008098817991</v>
      </c>
      <c r="AO172" s="177">
        <f>IF($AL$18&gt;0,IPMT('Assumptions (Coal)'!$V$7,Model!Z1,'Assumptions (Coal)'!$V$10,'Assumptions (Coal)'!$V$5*Model!$AL$18*AVERAGE('Assumptions (Coal)'!$AE$2:$AJ$2)/10^9),0)</f>
        <v>-0.007634273807</v>
      </c>
      <c r="AP172" s="177">
        <f>IF($AL$18&gt;0,IPMT('Assumptions (Coal)'!$V$7,Model!AA1,'Assumptions (Coal)'!$V$10,'Assumptions (Coal)'!$V$5*Model!$AL$18*AVERAGE('Assumptions (Coal)'!$AE$2:$AJ$2)/10^9),0)</f>
        <v>-0.007147663774</v>
      </c>
      <c r="AQ172" s="177">
        <f>IF($AL$18&gt;0,IPMT('Assumptions (Coal)'!$V$7,Model!AB1,'Assumptions (Coal)'!$V$10,'Assumptions (Coal)'!$V$5*Model!$AL$18*AVERAGE('Assumptions (Coal)'!$AE$2:$AJ$2)/10^9),0)</f>
        <v>-0.006637939764</v>
      </c>
      <c r="AR172" s="177">
        <f>IF($AL$18&gt;0,IPMT('Assumptions (Coal)'!$V$7,Model!AC1,'Assumptions (Coal)'!$V$10,'Assumptions (Coal)'!$V$5*Model!$AL$18*AVERAGE('Assumptions (Coal)'!$AE$2:$AJ$2)/10^9),0)</f>
        <v>-0.006104003864</v>
      </c>
      <c r="AS172" s="177">
        <f>IF($AL$18&gt;0,IPMT('Assumptions (Coal)'!$V$7,Model!AD1,'Assumptions (Coal)'!$V$10,'Assumptions (Coal)'!$V$5*Model!$AL$18*AVERAGE('Assumptions (Coal)'!$AE$2:$AJ$2)/10^9),0)</f>
        <v>-0.005544706009</v>
      </c>
      <c r="AT172" s="177">
        <f>IF($AL$18&gt;0,IPMT('Assumptions (Coal)'!$V$7,Model!AE1,'Assumptions (Coal)'!$V$10,'Assumptions (Coal)'!$V$5*Model!$AL$18*AVERAGE('Assumptions (Coal)'!$AE$2:$AJ$2)/10^9),0)</f>
        <v>-0.004958841505</v>
      </c>
      <c r="AU172" s="177">
        <f>IF($AL$18&gt;0,IPMT('Assumptions (Coal)'!$V$7,Model!AF1,'Assumptions (Coal)'!$V$10,'Assumptions (Coal)'!$V$5*Model!$AL$18*AVERAGE('Assumptions (Coal)'!$AE$2:$AJ$2)/10^9),0)</f>
        <v>-0.004345148438</v>
      </c>
      <c r="AV172" s="177">
        <f>IF($AL$18&gt;0,IPMT('Assumptions (Coal)'!$V$7,Model!AG1,'Assumptions (Coal)'!$V$10,'Assumptions (Coal)'!$V$5*Model!$AL$18*AVERAGE('Assumptions (Coal)'!$AE$2:$AJ$2)/10^9),0)</f>
        <v>-0.00370230495</v>
      </c>
      <c r="AW172" s="177">
        <f>IF($AL$18&gt;0,IPMT('Assumptions (Coal)'!$V$7,Model!AH1,'Assumptions (Coal)'!$V$10,'Assumptions (Coal)'!$V$5*Model!$AL$18*AVERAGE('Assumptions (Coal)'!$AE$2:$AJ$2)/10^9),0)</f>
        <v>-0.003028926396</v>
      </c>
      <c r="AX172" s="177">
        <f>IF($AL$18&gt;0,IPMT('Assumptions (Coal)'!$V$7,Model!AI1,'Assumptions (Coal)'!$V$10,'Assumptions (Coal)'!$V$5*Model!$AL$18*AVERAGE('Assumptions (Coal)'!$AE$2:$AJ$2)/10^9),0)</f>
        <v>-0.002323562361</v>
      </c>
      <c r="AY172" s="177">
        <f>IF($AL$18&gt;0,IPMT('Assumptions (Coal)'!$V$7,Model!AJ1,'Assumptions (Coal)'!$V$10,'Assumptions (Coal)'!$V$5*Model!$AL$18*AVERAGE('Assumptions (Coal)'!$AE$2:$AJ$2)/10^9),0)</f>
        <v>-0.001584693534</v>
      </c>
      <c r="AZ172" s="177">
        <f>IF($AL$18&gt;0,IPMT('Assumptions (Coal)'!$V$7,Model!AK1,'Assumptions (Coal)'!$V$10,'Assumptions (Coal)'!$V$5*Model!$AL$18*AVERAGE('Assumptions (Coal)'!$AE$2:$AJ$2)/10^9),0)</f>
        <v>-0.0008107284381</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-0.1792273026</v>
      </c>
      <c r="AO174" s="160">
        <f>IF($AN$18&gt;0,IPMT('Assumptions (Coal)'!$V$7,Model!X1,'Assumptions (Coal)'!$V$10,'Assumptions (Coal)'!$V$5*Model!$AN$18*AVERAGE('Assumptions (Coal)'!$AG$2:$AL$2)/10^9),0)</f>
        <v>-0.1707639861</v>
      </c>
      <c r="AP174" s="160">
        <f>IF($AN$18&gt;0,IPMT('Assumptions (Coal)'!$V$7,Model!Y1,'Assumptions (Coal)'!$V$10,'Assumptions (Coal)'!$V$5*Model!$AN$18*AVERAGE('Assumptions (Coal)'!$AG$2:$AL$2)/10^9),0)</f>
        <v>-0.161898662</v>
      </c>
      <c r="AQ174" s="160">
        <f>IF($AN$18&gt;0,IPMT('Assumptions (Coal)'!$V$7,Model!Z1,'Assumptions (Coal)'!$V$10,'Assumptions (Coal)'!$V$5*Model!$AN$18*AVERAGE('Assumptions (Coal)'!$AG$2:$AL$2)/10^9),0)</f>
        <v>-0.152612235</v>
      </c>
      <c r="AR174" s="160">
        <f>IF($AN$18&gt;0,IPMT('Assumptions (Coal)'!$V$7,Model!AA1,'Assumptions (Coal)'!$V$10,'Assumptions (Coal)'!$V$5*Model!$AN$18*AVERAGE('Assumptions (Coal)'!$AG$2:$AL$2)/10^9),0)</f>
        <v>-0.1428847028</v>
      </c>
      <c r="AS174" s="160">
        <f>IF($AN$18&gt;0,IPMT('Assumptions (Coal)'!$V$7,Model!AB1,'Assumptions (Coal)'!$V$10,'Assumptions (Coal)'!$V$5*Model!$AN$18*AVERAGE('Assumptions (Coal)'!$AG$2:$AL$2)/10^9),0)</f>
        <v>-0.1326951127</v>
      </c>
      <c r="AT174" s="160">
        <f>IF($AN$18&gt;0,IPMT('Assumptions (Coal)'!$V$7,Model!AC1,'Assumptions (Coal)'!$V$10,'Assumptions (Coal)'!$V$5*Model!$AN$18*AVERAGE('Assumptions (Coal)'!$AG$2:$AL$2)/10^9),0)</f>
        <v>-0.1220215172</v>
      </c>
      <c r="AU174" s="160">
        <f>IF($AN$18&gt;0,IPMT('Assumptions (Coal)'!$V$7,Model!AD1,'Assumptions (Coal)'!$V$10,'Assumptions (Coal)'!$V$5*Model!$AN$18*AVERAGE('Assumptions (Coal)'!$AG$2:$AL$2)/10^9),0)</f>
        <v>-0.1108409258</v>
      </c>
      <c r="AV174" s="160">
        <f>IF($AN$18&gt;0,IPMT('Assumptions (Coal)'!$V$7,Model!AE1,'Assumptions (Coal)'!$V$10,'Assumptions (Coal)'!$V$5*Model!$AN$18*AVERAGE('Assumptions (Coal)'!$AG$2:$AL$2)/10^9),0)</f>
        <v>-0.09912925635</v>
      </c>
      <c r="AW174" s="160">
        <f>IF($AN$18&gt;0,IPMT('Assumptions (Coal)'!$V$7,Model!AF1,'Assumptions (Coal)'!$V$10,'Assumptions (Coal)'!$V$5*Model!$AN$18*AVERAGE('Assumptions (Coal)'!$AG$2:$AL$2)/10^9),0)</f>
        <v>-0.0868612826</v>
      </c>
      <c r="AX174" s="160">
        <f>IF($AN$18&gt;0,IPMT('Assumptions (Coal)'!$V$7,Model!AG1,'Assumptions (Coal)'!$V$10,'Assumptions (Coal)'!$V$5*Model!$AN$18*AVERAGE('Assumptions (Coal)'!$AG$2:$AL$2)/10^9),0)</f>
        <v>-0.0740105801</v>
      </c>
      <c r="AY174" s="160">
        <f>IF($AN$18&gt;0,IPMT('Assumptions (Coal)'!$V$7,Model!AH1,'Assumptions (Coal)'!$V$10,'Assumptions (Coal)'!$V$5*Model!$AN$18*AVERAGE('Assumptions (Coal)'!$AG$2:$AL$2)/10^9),0)</f>
        <v>-0.06054946924</v>
      </c>
      <c r="AZ174" s="160">
        <f>IF($AN$18&gt;0,IPMT('Assumptions (Coal)'!$V$7,Model!AI1,'Assumptions (Coal)'!$V$10,'Assumptions (Coal)'!$V$5*Model!$AN$18*AVERAGE('Assumptions (Coal)'!$AG$2:$AL$2)/10^9),0)</f>
        <v>-0.0464489556</v>
      </c>
      <c r="BA174" s="160">
        <f>IF($AN$18&gt;0,IPMT('Assumptions (Coal)'!$V$7,Model!AJ1,'Assumptions (Coal)'!$V$10,'Assumptions (Coal)'!$V$5*Model!$AN$18*AVERAGE('Assumptions (Coal)'!$AG$2:$AL$2)/10^9),0)</f>
        <v>-0.03167866757</v>
      </c>
      <c r="BB174" s="160">
        <f>IF($AN$18&gt;0,IPMT('Assumptions (Coal)'!$V$7,Model!AK1,'Assumptions (Coal)'!$V$10,'Assumptions (Coal)'!$V$5*Model!$AN$18*AVERAGE('Assumptions (Coal)'!$AG$2:$AL$2)/10^9),0)</f>
        <v>-0.01620679086</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-0.1657101592</v>
      </c>
      <c r="AP175" s="160">
        <f>IF($AO$18&gt;0,IPMT('Assumptions (Coal)'!$V$7,Model!X1,'Assumptions (Coal)'!$V$10,'Assumptions (Coal)'!$V$5*Model!$AO$18*AVERAGE('Assumptions (Coal)'!$AH$2:$AM$2)/10^9),0)</f>
        <v>-0.1578851375</v>
      </c>
      <c r="AQ175" s="160">
        <f>IF($AO$18&gt;0,IPMT('Assumptions (Coal)'!$V$7,Model!Y1,'Assumptions (Coal)'!$V$10,'Assumptions (Coal)'!$V$5*Model!$AO$18*AVERAGE('Assumptions (Coal)'!$AH$2:$AM$2)/10^9),0)</f>
        <v>-0.1496884273</v>
      </c>
      <c r="AR175" s="160">
        <f>IF($AO$18&gt;0,IPMT('Assumptions (Coal)'!$V$7,Model!Z1,'Assumptions (Coal)'!$V$10,'Assumptions (Coal)'!$V$5*Model!$AO$18*AVERAGE('Assumptions (Coal)'!$AH$2:$AM$2)/10^9),0)</f>
        <v>-0.1411023733</v>
      </c>
      <c r="AS175" s="160">
        <f>IF($AO$18&gt;0,IPMT('Assumptions (Coal)'!$V$7,Model!AA1,'Assumptions (Coal)'!$V$10,'Assumptions (Coal)'!$V$5*Model!$AO$18*AVERAGE('Assumptions (Coal)'!$AH$2:$AM$2)/10^9),0)</f>
        <v>-0.1321084818</v>
      </c>
      <c r="AT175" s="160">
        <f>IF($AO$18&gt;0,IPMT('Assumptions (Coal)'!$V$7,Model!AB1,'Assumptions (Coal)'!$V$10,'Assumptions (Coal)'!$V$5*Model!$AO$18*AVERAGE('Assumptions (Coal)'!$AH$2:$AM$2)/10^9),0)</f>
        <v>-0.1226873804</v>
      </c>
      <c r="AU175" s="160">
        <f>IF($AO$18&gt;0,IPMT('Assumptions (Coal)'!$V$7,Model!AC1,'Assumptions (Coal)'!$V$10,'Assumptions (Coal)'!$V$5*Model!$AO$18*AVERAGE('Assumptions (Coal)'!$AH$2:$AM$2)/10^9),0)</f>
        <v>-0.1128187767</v>
      </c>
      <c r="AV175" s="160">
        <f>IF($AO$18&gt;0,IPMT('Assumptions (Coal)'!$V$7,Model!AD1,'Assumptions (Coal)'!$V$10,'Assumptions (Coal)'!$V$5*Model!$AO$18*AVERAGE('Assumptions (Coal)'!$AH$2:$AM$2)/10^9),0)</f>
        <v>-0.1024814143</v>
      </c>
      <c r="AW175" s="160">
        <f>IF($AO$18&gt;0,IPMT('Assumptions (Coal)'!$V$7,Model!AE1,'Assumptions (Coal)'!$V$10,'Assumptions (Coal)'!$V$5*Model!$AO$18*AVERAGE('Assumptions (Coal)'!$AH$2:$AM$2)/10^9),0)</f>
        <v>-0.09165302724</v>
      </c>
      <c r="AX175" s="160">
        <f>IF($AO$18&gt;0,IPMT('Assumptions (Coal)'!$V$7,Model!AF1,'Assumptions (Coal)'!$V$10,'Assumptions (Coal)'!$V$5*Model!$AO$18*AVERAGE('Assumptions (Coal)'!$AH$2:$AM$2)/10^9),0)</f>
        <v>-0.08031029177</v>
      </c>
      <c r="AY175" s="160">
        <f>IF($AO$18&gt;0,IPMT('Assumptions (Coal)'!$V$7,Model!AG1,'Assumptions (Coal)'!$V$10,'Assumptions (Coal)'!$V$5*Model!$AO$18*AVERAGE('Assumptions (Coal)'!$AH$2:$AM$2)/10^9),0)</f>
        <v>-0.06842877637</v>
      </c>
      <c r="AZ175" s="160">
        <f>IF($AO$18&gt;0,IPMT('Assumptions (Coal)'!$V$7,Model!AH1,'Assumptions (Coal)'!$V$10,'Assumptions (Coal)'!$V$5*Model!$AO$18*AVERAGE('Assumptions (Coal)'!$AH$2:$AM$2)/10^9),0)</f>
        <v>-0.05598288898</v>
      </c>
      <c r="BA175" s="160">
        <f>IF($AO$18&gt;0,IPMT('Assumptions (Coal)'!$V$7,Model!AI1,'Assumptions (Coal)'!$V$10,'Assumptions (Coal)'!$V$5*Model!$AO$18*AVERAGE('Assumptions (Coal)'!$AH$2:$AM$2)/10^9),0)</f>
        <v>-0.04294582195</v>
      </c>
      <c r="BB175" s="160">
        <f>IF($AO$18&gt;0,IPMT('Assumptions (Coal)'!$V$7,Model!AJ1,'Assumptions (Coal)'!$V$10,'Assumptions (Coal)'!$V$5*Model!$AO$18*AVERAGE('Assumptions (Coal)'!$AH$2:$AM$2)/10^9),0)</f>
        <v>-0.02928949423</v>
      </c>
      <c r="BC175" s="160">
        <f>IF($AO$18&gt;0,IPMT('Assumptions (Coal)'!$V$7,Model!AK1,'Assumptions (Coal)'!$V$10,'Assumptions (Coal)'!$V$5*Model!$AO$18*AVERAGE('Assumptions (Coal)'!$AH$2:$AM$2)/10^9),0)</f>
        <v>-0.01498449094</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0.2293660336</v>
      </c>
      <c r="N189" s="160">
        <f t="shared" si="8"/>
        <v>0.5561638128</v>
      </c>
      <c r="O189" s="160">
        <f t="shared" si="8"/>
        <v>0.6290429056</v>
      </c>
      <c r="P189" s="160">
        <f t="shared" si="8"/>
        <v>0.7182794568</v>
      </c>
      <c r="Q189" s="160">
        <f t="shared" si="8"/>
        <v>0.8007818754</v>
      </c>
      <c r="R189" s="160">
        <f t="shared" si="8"/>
        <v>0.7407092158</v>
      </c>
      <c r="S189" s="160">
        <f t="shared" si="8"/>
        <v>0.6851605015</v>
      </c>
      <c r="T189" s="160">
        <f t="shared" si="8"/>
        <v>0.6337646916</v>
      </c>
      <c r="U189" s="160">
        <f t="shared" si="8"/>
        <v>0.6033419617</v>
      </c>
      <c r="V189" s="160">
        <f t="shared" si="8"/>
        <v>0.5870082757</v>
      </c>
      <c r="W189" s="160">
        <f t="shared" si="8"/>
        <v>0.5737277047</v>
      </c>
      <c r="X189" s="160">
        <f t="shared" si="8"/>
        <v>0.5715149464</v>
      </c>
      <c r="Y189" s="160">
        <f t="shared" si="8"/>
        <v>0.5715091763</v>
      </c>
      <c r="Z189" s="160">
        <f t="shared" si="8"/>
        <v>0.5715149464</v>
      </c>
      <c r="AA189" s="160">
        <f t="shared" si="8"/>
        <v>0.5715091763</v>
      </c>
      <c r="AB189" s="160">
        <f t="shared" si="8"/>
        <v>0.5715149464</v>
      </c>
      <c r="AC189" s="160">
        <f t="shared" si="8"/>
        <v>0.5715091763</v>
      </c>
      <c r="AD189" s="160">
        <f t="shared" si="8"/>
        <v>0.5715149464</v>
      </c>
      <c r="AE189" s="160">
        <f t="shared" si="8"/>
        <v>0.5715091763</v>
      </c>
      <c r="AF189" s="160">
        <f t="shared" si="8"/>
        <v>0.5715149464</v>
      </c>
      <c r="AG189" s="160">
        <f t="shared" si="8"/>
        <v>0.76499695</v>
      </c>
      <c r="AH189" s="160">
        <f t="shared" si="8"/>
        <v>1.101226944</v>
      </c>
      <c r="AI189" s="160">
        <f t="shared" si="8"/>
        <v>1.629121577</v>
      </c>
      <c r="AJ189" s="160">
        <f t="shared" si="8"/>
        <v>1.863936038</v>
      </c>
      <c r="AK189" s="160">
        <f t="shared" si="8"/>
        <v>1.9905957</v>
      </c>
      <c r="AL189" s="160">
        <f t="shared" si="8"/>
        <v>2.200693167</v>
      </c>
      <c r="AM189" s="160">
        <f t="shared" si="8"/>
        <v>2.05317789</v>
      </c>
      <c r="AN189" s="160">
        <f t="shared" si="8"/>
        <v>2.253062998</v>
      </c>
      <c r="AO189" s="160">
        <f t="shared" si="8"/>
        <v>2.789369935</v>
      </c>
      <c r="AP189" s="160">
        <f t="shared" si="8"/>
        <v>2.954195901</v>
      </c>
      <c r="AQ189" s="160">
        <f t="shared" si="8"/>
        <v>2.814788405</v>
      </c>
      <c r="AR189" s="160">
        <f t="shared" si="8"/>
        <v>2.692060038</v>
      </c>
      <c r="AS189" s="160">
        <f t="shared" si="8"/>
        <v>2.604164786</v>
      </c>
      <c r="AT189" s="160">
        <f t="shared" si="8"/>
        <v>2.528874375</v>
      </c>
      <c r="AU189" s="160">
        <f t="shared" si="8"/>
        <v>2.459949934</v>
      </c>
      <c r="AV189" s="160">
        <f t="shared" si="8"/>
        <v>2.422144016</v>
      </c>
      <c r="AW189" s="160">
        <f t="shared" si="8"/>
        <v>2.417041833</v>
      </c>
      <c r="AX189" s="160">
        <f t="shared" si="8"/>
        <v>2.416823847</v>
      </c>
      <c r="AY189" s="160">
        <f t="shared" si="8"/>
        <v>2.417041833</v>
      </c>
      <c r="AZ189" s="160">
        <f t="shared" si="8"/>
        <v>2.416823847</v>
      </c>
      <c r="BA189" s="160">
        <f t="shared" si="8"/>
        <v>2.220746392</v>
      </c>
      <c r="BB189" s="160">
        <f t="shared" si="8"/>
        <v>1.88416073</v>
      </c>
      <c r="BC189" s="160">
        <f t="shared" si="8"/>
        <v>1.49082703</v>
      </c>
      <c r="BD189" s="160">
        <f t="shared" si="8"/>
        <v>1.237381469</v>
      </c>
      <c r="BE189" s="160">
        <f t="shared" si="8"/>
        <v>1.034237617</v>
      </c>
      <c r="BF189" s="160">
        <f t="shared" si="8"/>
        <v>0.8204987605</v>
      </c>
      <c r="BG189" s="160">
        <f t="shared" si="8"/>
        <v>0.809964067</v>
      </c>
      <c r="BH189" s="160">
        <f t="shared" si="8"/>
        <v>0.599520596</v>
      </c>
      <c r="BI189" s="160">
        <f t="shared" si="8"/>
        <v>0.1945786132</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0.2293660336</v>
      </c>
      <c r="N200" s="160">
        <f>IF($M$18&gt;0,'Assumptions (Coal)'!W$11*Model!$M$18*AVERAGE('Assumptions (Coal)'!$F$2:$K$2)/10^9,0)</f>
        <v>0.4415449057</v>
      </c>
      <c r="O200" s="160">
        <f>IF($M$18&gt;0,'Assumptions (Coal)'!X$11*Model!$M$18*AVERAGE('Assumptions (Coal)'!$F$2:$K$2)/10^9,0)</f>
        <v>0.4083938684</v>
      </c>
      <c r="P200" s="160">
        <f>IF($M$18&gt;0,'Assumptions (Coal)'!Y$11*Model!$M$18*AVERAGE('Assumptions (Coal)'!$F$2:$K$2)/10^9,0)</f>
        <v>0.3778117305</v>
      </c>
      <c r="Q200" s="160">
        <f>IF($M$18&gt;0,'Assumptions (Coal)'!Z$11*Model!$M$18*AVERAGE('Assumptions (Coal)'!$F$2:$K$2)/10^9,0)</f>
        <v>0.3494315066</v>
      </c>
      <c r="R200" s="160">
        <f>IF($M$18&gt;0,'Assumptions (Coal)'!AA$11*Model!$M$18*AVERAGE('Assumptions (Coal)'!$F$2:$K$2)/10^9,0)</f>
        <v>0.3232531967</v>
      </c>
      <c r="S200" s="160">
        <f>IF($M$18&gt;0,'Assumptions (Coal)'!AB$11*Model!$M$18*AVERAGE('Assumptions (Coal)'!$F$2:$K$2)/10^9,0)</f>
        <v>0.2989709793</v>
      </c>
      <c r="T200" s="160">
        <f>IF($M$18&gt;0,'Assumptions (Coal)'!AC$11*Model!$M$18*AVERAGE('Assumptions (Coal)'!$F$2:$K$2)/10^9,0)</f>
        <v>0.2765848544</v>
      </c>
      <c r="U200" s="160">
        <f>IF($M$18&gt;0,'Assumptions (Coal)'!AD$11*Model!$M$18*AVERAGE('Assumptions (Coal)'!$F$2:$K$2)/10^9,0)</f>
        <v>0.2729149978</v>
      </c>
      <c r="V200" s="160">
        <f>IF($M$18&gt;0,'Assumptions (Coal)'!AE$11*Model!$M$18*AVERAGE('Assumptions (Coal)'!$F$2:$K$2)/10^9,0)</f>
        <v>0.2728538336</v>
      </c>
      <c r="W200" s="160">
        <f>IF($M$18&gt;0,'Assumptions (Coal)'!AF$11*Model!$M$18*AVERAGE('Assumptions (Coal)'!$F$2:$K$2)/10^9,0)</f>
        <v>0.2729149978</v>
      </c>
      <c r="X200" s="160">
        <f>IF($M$18&gt;0,'Assumptions (Coal)'!AG$11*Model!$M$18*AVERAGE('Assumptions (Coal)'!$F$2:$K$2)/10^9,0)</f>
        <v>0.2728538336</v>
      </c>
      <c r="Y200" s="160">
        <f>IF($M$18&gt;0,'Assumptions (Coal)'!AH$11*Model!$M$18*AVERAGE('Assumptions (Coal)'!$F$2:$K$2)/10^9,0)</f>
        <v>0.2729149978</v>
      </c>
      <c r="Z200" s="160">
        <f>IF($M$18&gt;0,'Assumptions (Coal)'!AI$11*Model!$M$18*AVERAGE('Assumptions (Coal)'!$F$2:$K$2)/10^9,0)</f>
        <v>0.2728538336</v>
      </c>
      <c r="AA200" s="160">
        <f>IF($M$18&gt;0,'Assumptions (Coal)'!AJ$11*Model!$M$18*AVERAGE('Assumptions (Coal)'!$F$2:$K$2)/10^9,0)</f>
        <v>0.2729149978</v>
      </c>
      <c r="AB200" s="160">
        <f>IF($M$18&gt;0,'Assumptions (Coal)'!AK$11*Model!$M$18*AVERAGE('Assumptions (Coal)'!$F$2:$K$2)/10^9,0)</f>
        <v>0.2728538336</v>
      </c>
      <c r="AC200" s="160">
        <f>IF($M$18&gt;0,'Assumptions (Coal)'!AL$11*Model!$M$18*AVERAGE('Assumptions (Coal)'!$F$2:$K$2)/10^9,0)</f>
        <v>0.2729149978</v>
      </c>
      <c r="AD200" s="160">
        <f>IF($M$18&gt;0,'Assumptions (Coal)'!AM$11*Model!$M$18*AVERAGE('Assumptions (Coal)'!$F$2:$K$2)/10^9,0)</f>
        <v>0.2728538336</v>
      </c>
      <c r="AE200" s="160">
        <f>IF($M$18&gt;0,'Assumptions (Coal)'!AN$11*Model!$M$18*AVERAGE('Assumptions (Coal)'!$F$2:$K$2)/10^9,0)</f>
        <v>0.2729149978</v>
      </c>
      <c r="AF200" s="180">
        <f>IF($M$18&gt;0,'Assumptions (Coal)'!AO$11*Model!$M$18*AVERAGE('Assumptions (Coal)'!$F$2:$K$2)/10^9,0)</f>
        <v>0.2728538336</v>
      </c>
      <c r="AG200" s="160">
        <f>IF($M$18&gt;0,'Assumptions (Coal)'!AP$11*Model!$M$18*AVERAGE('Assumptions (Coal)'!$F$2:$K$2)/10^9,0)</f>
        <v>0.1364574989</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0.114618907</v>
      </c>
      <c r="O201" s="160">
        <f>IF($N$18&gt;0,'Assumptions (Coal)'!W$11*Model!$N$18*AVERAGE('Assumptions (Coal)'!$G$2:$L$2)/10^9,0)</f>
        <v>0.2206490373</v>
      </c>
      <c r="P201" s="160">
        <f>IF($N$18&gt;0,'Assumptions (Coal)'!X$11*Model!$N$18*AVERAGE('Assumptions (Coal)'!$G$2:$L$2)/10^9,0)</f>
        <v>0.2040827846</v>
      </c>
      <c r="Q201" s="160">
        <f>IF($N$18&gt;0,'Assumptions (Coal)'!Y$11*Model!$N$18*AVERAGE('Assumptions (Coal)'!$G$2:$L$2)/10^9,0)</f>
        <v>0.1888002636</v>
      </c>
      <c r="R201" s="160">
        <f>IF($N$18&gt;0,'Assumptions (Coal)'!Z$11*Model!$N$18*AVERAGE('Assumptions (Coal)'!$G$2:$L$2)/10^9,0)</f>
        <v>0.1746180842</v>
      </c>
      <c r="S201" s="160">
        <f>IF($N$18&gt;0,'Assumptions (Coal)'!AA$11*Model!$N$18*AVERAGE('Assumptions (Coal)'!$G$2:$L$2)/10^9,0)</f>
        <v>0.1615362463</v>
      </c>
      <c r="T201" s="160">
        <f>IF($N$18&gt;0,'Assumptions (Coal)'!AB$11*Model!$N$18*AVERAGE('Assumptions (Coal)'!$G$2:$L$2)/10^9,0)</f>
        <v>0.1494019247</v>
      </c>
      <c r="U201" s="160">
        <f>IF($N$18&gt;0,'Assumptions (Coal)'!AC$11*Model!$N$18*AVERAGE('Assumptions (Coal)'!$G$2:$L$2)/10^9,0)</f>
        <v>0.1382151193</v>
      </c>
      <c r="V201" s="160">
        <f>IF($N$18&gt;0,'Assumptions (Coal)'!AD$11*Model!$N$18*AVERAGE('Assumptions (Coal)'!$G$2:$L$2)/10^9,0)</f>
        <v>0.1363812168</v>
      </c>
      <c r="W201" s="160">
        <f>IF($N$18&gt;0,'Assumptions (Coal)'!AE$11*Model!$N$18*AVERAGE('Assumptions (Coal)'!$G$2:$L$2)/10^9,0)</f>
        <v>0.1363506518</v>
      </c>
      <c r="X201" s="160">
        <f>IF($N$18&gt;0,'Assumptions (Coal)'!AF$11*Model!$N$18*AVERAGE('Assumptions (Coal)'!$G$2:$L$2)/10^9,0)</f>
        <v>0.1363812168</v>
      </c>
      <c r="Y201" s="160">
        <f>IF($N$18&gt;0,'Assumptions (Coal)'!AG$11*Model!$N$18*AVERAGE('Assumptions (Coal)'!$G$2:$L$2)/10^9,0)</f>
        <v>0.1363506518</v>
      </c>
      <c r="Z201" s="160">
        <f>IF($N$18&gt;0,'Assumptions (Coal)'!AH$11*Model!$N$18*AVERAGE('Assumptions (Coal)'!$G$2:$L$2)/10^9,0)</f>
        <v>0.1363812168</v>
      </c>
      <c r="AA201" s="160">
        <f>IF($N$18&gt;0,'Assumptions (Coal)'!AI$11*Model!$N$18*AVERAGE('Assumptions (Coal)'!$G$2:$L$2)/10^9,0)</f>
        <v>0.1363506518</v>
      </c>
      <c r="AB201" s="160">
        <f>IF($N$18&gt;0,'Assumptions (Coal)'!AJ$11*Model!$N$18*AVERAGE('Assumptions (Coal)'!$G$2:$L$2)/10^9,0)</f>
        <v>0.1363812168</v>
      </c>
      <c r="AC201" s="160">
        <f>IF($N$18&gt;0,'Assumptions (Coal)'!AK$11*Model!$N$18*AVERAGE('Assumptions (Coal)'!$G$2:$L$2)/10^9,0)</f>
        <v>0.1363506518</v>
      </c>
      <c r="AD201" s="160">
        <f>IF($N$18&gt;0,'Assumptions (Coal)'!AL$11*Model!$N$18*AVERAGE('Assumptions (Coal)'!$G$2:$L$2)/10^9,0)</f>
        <v>0.1363812168</v>
      </c>
      <c r="AE201" s="160">
        <f>IF($N$18&gt;0,'Assumptions (Coal)'!AM$11*Model!$N$18*AVERAGE('Assumptions (Coal)'!$G$2:$L$2)/10^9,0)</f>
        <v>0.1363506518</v>
      </c>
      <c r="AF201" s="180">
        <f>IF($N$18&gt;0,'Assumptions (Coal)'!AN$11*Model!$N$18*AVERAGE('Assumptions (Coal)'!$G$2:$L$2)/10^9,0)</f>
        <v>0.1363812168</v>
      </c>
      <c r="AG201" s="160">
        <f>IF($N$18&gt;0,'Assumptions (Coal)'!AO$11*Model!$N$18*AVERAGE('Assumptions (Coal)'!$G$2:$L$2)/10^9,0)</f>
        <v>0.1363506518</v>
      </c>
      <c r="AH201" s="160">
        <f>IF($N$18&gt;0,'Assumptions (Coal)'!AP$11*Model!$N$18*AVERAGE('Assumptions (Coal)'!$G$2:$L$2)/10^9,0)</f>
        <v>0.06819060841</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0.1363849417</v>
      </c>
      <c r="Q203" s="177">
        <f>IF($P$18&gt;0,'Assumptions (Coal)'!W$11*Model!$P$18*AVERAGE('Assumptions (Coal)'!$I$2:$N$2)/10^9,0)</f>
        <v>0.2625501051</v>
      </c>
      <c r="R203" s="177">
        <f>IF($P$18&gt;0,'Assumptions (Coal)'!X$11*Model!$P$18*AVERAGE('Assumptions (Coal)'!$I$2:$N$2)/10^9,0)</f>
        <v>0.2428379349</v>
      </c>
      <c r="S203" s="177">
        <f>IF($P$18&gt;0,'Assumptions (Coal)'!Y$11*Model!$P$18*AVERAGE('Assumptions (Coal)'!$I$2:$N$2)/10^9,0)</f>
        <v>0.224653276</v>
      </c>
      <c r="T203" s="177">
        <f>IF($P$18&gt;0,'Assumptions (Coal)'!Z$11*Model!$P$18*AVERAGE('Assumptions (Coal)'!$I$2:$N$2)/10^9,0)</f>
        <v>0.2077779125</v>
      </c>
      <c r="U203" s="177">
        <f>IF($P$18&gt;0,'Assumptions (Coal)'!AA$11*Model!$P$18*AVERAGE('Assumptions (Coal)'!$I$2:$N$2)/10^9,0)</f>
        <v>0.1922118445</v>
      </c>
      <c r="V203" s="177">
        <f>IF($P$18&gt;0,'Assumptions (Coal)'!AB$11*Model!$P$18*AVERAGE('Assumptions (Coal)'!$I$2:$N$2)/10^9,0)</f>
        <v>0.1777732253</v>
      </c>
      <c r="W203" s="177">
        <f>IF($P$18&gt;0,'Assumptions (Coal)'!AC$11*Model!$P$18*AVERAGE('Assumptions (Coal)'!$I$2:$N$2)/10^9,0)</f>
        <v>0.164462055</v>
      </c>
      <c r="X203" s="177">
        <f>IF($P$18&gt;0,'Assumptions (Coal)'!AD$11*Model!$P$18*AVERAGE('Assumptions (Coal)'!$I$2:$N$2)/10^9,0)</f>
        <v>0.162279896</v>
      </c>
      <c r="Y203" s="177">
        <f>IF($P$18&gt;0,'Assumptions (Coal)'!AE$11*Model!$P$18*AVERAGE('Assumptions (Coal)'!$I$2:$N$2)/10^9,0)</f>
        <v>0.1622435267</v>
      </c>
      <c r="Z203" s="177">
        <f>IF($P$18&gt;0,'Assumptions (Coal)'!AF$11*Model!$P$18*AVERAGE('Assumptions (Coal)'!$I$2:$N$2)/10^9,0)</f>
        <v>0.162279896</v>
      </c>
      <c r="AA203" s="177">
        <f>IF($P$18&gt;0,'Assumptions (Coal)'!AG$11*Model!$P$18*AVERAGE('Assumptions (Coal)'!$I$2:$N$2)/10^9,0)</f>
        <v>0.1622435267</v>
      </c>
      <c r="AB203" s="177">
        <f>IF($P$18&gt;0,'Assumptions (Coal)'!AH$11*Model!$P$18*AVERAGE('Assumptions (Coal)'!$I$2:$N$2)/10^9,0)</f>
        <v>0.162279896</v>
      </c>
      <c r="AC203" s="177">
        <f>IF($P$18&gt;0,'Assumptions (Coal)'!AI$11*Model!$P$18*AVERAGE('Assumptions (Coal)'!$I$2:$N$2)/10^9,0)</f>
        <v>0.1622435267</v>
      </c>
      <c r="AD203" s="177">
        <f>IF($P$18&gt;0,'Assumptions (Coal)'!AJ$11*Model!$P$18*AVERAGE('Assumptions (Coal)'!$I$2:$N$2)/10^9,0)</f>
        <v>0.162279896</v>
      </c>
      <c r="AE203" s="177">
        <f>IF($P$18&gt;0,'Assumptions (Coal)'!AK$11*Model!$P$18*AVERAGE('Assumptions (Coal)'!$I$2:$N$2)/10^9,0)</f>
        <v>0.1622435267</v>
      </c>
      <c r="AF203" s="180">
        <f>IF($P$18&gt;0,'Assumptions (Coal)'!AL$11*Model!$P$18*AVERAGE('Assumptions (Coal)'!$I$2:$N$2)/10^9,0)</f>
        <v>0.162279896</v>
      </c>
      <c r="AG203" s="177">
        <f>IF($P$18&gt;0,'Assumptions (Coal)'!AM$11*Model!$P$18*AVERAGE('Assumptions (Coal)'!$I$2:$N$2)/10^9,0)</f>
        <v>0.1622435267</v>
      </c>
      <c r="AH203" s="177">
        <f>IF($P$18&gt;0,'Assumptions (Coal)'!AN$11*Model!$P$18*AVERAGE('Assumptions (Coal)'!$I$2:$N$2)/10^9,0)</f>
        <v>0.162279896</v>
      </c>
      <c r="AI203" s="177">
        <f>IF($P$18&gt;0,'Assumptions (Coal)'!AO$11*Model!$P$18*AVERAGE('Assumptions (Coal)'!$I$2:$N$2)/10^9,0)</f>
        <v>0.1622435267</v>
      </c>
      <c r="AJ203" s="177">
        <f>IF($P$18&gt;0,'Assumptions (Coal)'!AP$11*Model!$P$18*AVERAGE('Assumptions (Coal)'!$I$2:$N$2)/10^9,0)</f>
        <v>0.08113994798</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v>
      </c>
      <c r="Y211" s="160">
        <f>IF($X$18&gt;0,'Assumptions (Coal)'!W11*Model!$X$18*average('Assumptions (Coal)'!$Q$2:$V$2)/10^9,0)</f>
        <v>0</v>
      </c>
      <c r="Z211" s="160">
        <f>IF($X$18&gt;0,'Assumptions (Coal)'!X11*Model!$X$18*average('Assumptions (Coal)'!$Q$2:$V$2)/10^9,0)</f>
        <v>0</v>
      </c>
      <c r="AA211" s="160">
        <f>IF($X$18&gt;0,'Assumptions (Coal)'!Y11*Model!$X$18*average('Assumptions (Coal)'!$Q$2:$V$2)/10^9,0)</f>
        <v>0</v>
      </c>
      <c r="AB211" s="160">
        <f>IF($X$18&gt;0,'Assumptions (Coal)'!Z11*Model!$X$18*average('Assumptions (Coal)'!$Q$2:$V$2)/10^9,0)</f>
        <v>0</v>
      </c>
      <c r="AC211" s="160">
        <f>IF($X$18&gt;0,'Assumptions (Coal)'!AA11*Model!$X$18*average('Assumptions (Coal)'!$Q$2:$V$2)/10^9,0)</f>
        <v>0</v>
      </c>
      <c r="AD211" s="160">
        <f>IF($X$18&gt;0,'Assumptions (Coal)'!AB11*Model!$X$18*average('Assumptions (Coal)'!$Q$2:$V$2)/10^9,0)</f>
        <v>0</v>
      </c>
      <c r="AE211" s="160">
        <f>IF($X$18&gt;0,'Assumptions (Coal)'!AC11*Model!$X$18*average('Assumptions (Coal)'!$Q$2:$V$2)/10^9,0)</f>
        <v>0</v>
      </c>
      <c r="AF211" s="180">
        <f>IF($X$18&gt;0,'Assumptions (Coal)'!AD11*Model!$X$18*average('Assumptions (Coal)'!$Q$2:$V$2)/10^9,0)</f>
        <v>0</v>
      </c>
      <c r="AG211" s="160">
        <f>IF($X$18&gt;0,'Assumptions (Coal)'!AE11*Model!$X$18*average('Assumptions (Coal)'!$Q$2:$V$2)/10^9,0)</f>
        <v>0</v>
      </c>
      <c r="AH211" s="160">
        <f>IF($X$18&gt;0,'Assumptions (Coal)'!AF11*Model!$X$18*average('Assumptions (Coal)'!$Q$2:$V$2)/10^9,0)</f>
        <v>0</v>
      </c>
      <c r="AI211" s="160">
        <f>IF($X$18&gt;0,'Assumptions (Coal)'!AG11*Model!$X$18*average('Assumptions (Coal)'!$Q$2:$V$2)/10^9,0)</f>
        <v>0</v>
      </c>
      <c r="AJ211" s="160">
        <f>IF($X$18&gt;0,'Assumptions (Coal)'!AH11*Model!$X$18*average('Assumptions (Coal)'!$Q$2:$V$2)/10^9,0)</f>
        <v>0</v>
      </c>
      <c r="AK211" s="160">
        <f>IF($X$18&gt;0,'Assumptions (Coal)'!AI11*Model!$X$18*average('Assumptions (Coal)'!$Q$2:$V$2)/10^9,0)</f>
        <v>0</v>
      </c>
      <c r="AL211" s="160">
        <f>IF($X$18&gt;0,'Assumptions (Coal)'!AJ11*Model!$X$18*average('Assumptions (Coal)'!$Q$2:$V$2)/10^9,0)</f>
        <v>0</v>
      </c>
      <c r="AM211" s="160">
        <f>IF($X$18&gt;0,'Assumptions (Coal)'!AK11*Model!$X$18*average('Assumptions (Coal)'!$Q$2:$V$2)/10^9,0)</f>
        <v>0</v>
      </c>
      <c r="AN211" s="160">
        <f>IF($X$18&gt;0,'Assumptions (Coal)'!AL11*Model!$X$18*average('Assumptions (Coal)'!$Q$2:$V$2)/10^9,0)</f>
        <v>0</v>
      </c>
      <c r="AO211" s="160">
        <f>IF($X$18&gt;0,'Assumptions (Coal)'!AM11*Model!$X$18*average('Assumptions (Coal)'!$Q$2:$V$2)/10^9,0)</f>
        <v>0</v>
      </c>
      <c r="AP211" s="160">
        <f>IF($X$18&gt;0,'Assumptions (Coal)'!AN11*Model!$X$18*average('Assumptions (Coal)'!$Q$2:$V$2)/10^9,0)</f>
        <v>0</v>
      </c>
      <c r="AQ211" s="160">
        <f>IF($X$18&gt;0,'Assumptions (Coal)'!AO11*Model!$X$18*average('Assumptions (Coal)'!$Q$2:$V$2)/10^9,0)</f>
        <v>0</v>
      </c>
      <c r="AR211" s="160">
        <f>IF($X$18&gt;0,'Assumptions (Coal)'!AP11*Model!$X$18*average('Assumptions (Coal)'!$Q$2:$V$2)/10^9,0)</f>
        <v>0</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0.3299452726</v>
      </c>
      <c r="AH220" s="160">
        <f>IF($AG$18&gt;0,'Assumptions (Coal)'!W11*Model!$AG$18*AVERAGE('Assumptions (Coal)'!$Z$2:$AE$2)/10^9,0)</f>
        <v>0.6351666462</v>
      </c>
      <c r="AI220" s="160">
        <f>IF($AG$18&gt;0,'Assumptions (Coal)'!X11*Model!$AG$18*AVERAGE('Assumptions (Coal)'!$Z$2:$AE$2)/10^9,0)</f>
        <v>0.5874785561</v>
      </c>
      <c r="AJ220" s="160">
        <f>IF($AG$18&gt;0,'Assumptions (Coal)'!Y11*Model!$AG$18*AVERAGE('Assumptions (Coal)'!$Z$2:$AE$2)/10^9,0)</f>
        <v>0.5434858531</v>
      </c>
      <c r="AK220" s="160">
        <f>IF($AG$18&gt;0,'Assumptions (Coal)'!Z11*Model!$AG$18*AVERAGE('Assumptions (Coal)'!$Z$2:$AE$2)/10^9,0)</f>
        <v>0.5026606247</v>
      </c>
      <c r="AL220" s="160">
        <f>IF($AG$18&gt;0,'Assumptions (Coal)'!AA11*Model!$AG$18*AVERAGE('Assumptions (Coal)'!$Z$2:$AE$2)/10^9,0)</f>
        <v>0.4650028709</v>
      </c>
      <c r="AM220" s="160">
        <f>IF($AG$18&gt;0,'Assumptions (Coal)'!AB11*Model!$AG$18*AVERAGE('Assumptions (Coal)'!$Z$2:$AE$2)/10^9,0)</f>
        <v>0.4300726647</v>
      </c>
      <c r="AN220" s="160">
        <f>IF($AG$18&gt;0,'Assumptions (Coal)'!AC11*Model!$AG$18*AVERAGE('Assumptions (Coal)'!$Z$2:$AE$2)/10^9,0)</f>
        <v>0.3978700061</v>
      </c>
      <c r="AO220" s="160">
        <f>IF($AG$18&gt;0,'Assumptions (Coal)'!AD11*Model!$AG$18*AVERAGE('Assumptions (Coal)'!$Z$2:$AE$2)/10^9,0)</f>
        <v>0.3925908817</v>
      </c>
      <c r="AP220" s="160">
        <f>IF($AG$18&gt;0,'Assumptions (Coal)'!AE11*Model!$AG$18*AVERAGE('Assumptions (Coal)'!$Z$2:$AE$2)/10^9,0)</f>
        <v>0.3925028963</v>
      </c>
      <c r="AQ220" s="160">
        <f>IF($AG$18&gt;0,'Assumptions (Coal)'!AF11*Model!$AG$18*AVERAGE('Assumptions (Coal)'!$Z$2:$AE$2)/10^9,0)</f>
        <v>0.3925908817</v>
      </c>
      <c r="AR220" s="160">
        <f>IF($AG$18&gt;0,'Assumptions (Coal)'!AG11*Model!$AG$18*AVERAGE('Assumptions (Coal)'!$Z$2:$AE$2)/10^9,0)</f>
        <v>0.3925028963</v>
      </c>
      <c r="AS220" s="160">
        <f>IF($AG$18&gt;0,'Assumptions (Coal)'!AH11*Model!$AG$18*AVERAGE('Assumptions (Coal)'!$Z$2:$AE$2)/10^9,0)</f>
        <v>0.3925908817</v>
      </c>
      <c r="AT220" s="160">
        <f>IF($AG$18&gt;0,'Assumptions (Coal)'!AI11*Model!$AG$18*AVERAGE('Assumptions (Coal)'!$Z$2:$AE$2)/10^9,0)</f>
        <v>0.3925028963</v>
      </c>
      <c r="AU220" s="160">
        <f>IF($AG$18&gt;0,'Assumptions (Coal)'!AJ11*Model!$AG$18*AVERAGE('Assumptions (Coal)'!$Z$2:$AE$2)/10^9,0)</f>
        <v>0.3925908817</v>
      </c>
      <c r="AV220" s="160">
        <f>IF($AG$18&gt;0,'Assumptions (Coal)'!AK11*Model!$AG$18*AVERAGE('Assumptions (Coal)'!$Z$2:$AE$2)/10^9,0)</f>
        <v>0.3925028963</v>
      </c>
      <c r="AW220" s="160">
        <f>IF($AG$18&gt;0,'Assumptions (Coal)'!AL11*Model!$AG$18*AVERAGE('Assumptions (Coal)'!$Z$2:$AE$2)/10^9,0)</f>
        <v>0.3925908817</v>
      </c>
      <c r="AX220" s="160">
        <f>IF($AG$18&gt;0,'Assumptions (Coal)'!AM11*Model!$AG$18*AVERAGE('Assumptions (Coal)'!$Z$2:$AE$2)/10^9,0)</f>
        <v>0.3925028963</v>
      </c>
      <c r="AY220" s="160">
        <f>IF($AG$18&gt;0,'Assumptions (Coal)'!AN11*Model!$AG$18*AVERAGE('Assumptions (Coal)'!$Z$2:$AE$2)/10^9,0)</f>
        <v>0.3925908817</v>
      </c>
      <c r="AZ220" s="160">
        <f>IF($AG$18&gt;0,'Assumptions (Coal)'!AO11*Model!$AG$18*AVERAGE('Assumptions (Coal)'!$Z$2:$AE$2)/10^9,0)</f>
        <v>0.3925028963</v>
      </c>
      <c r="BA220" s="160">
        <f>IF($AG$18&gt;0,'Assumptions (Coal)'!AP11*Model!$AG$18*AVERAGE('Assumptions (Coal)'!$Z$2:$AE$2)/10^9,0)</f>
        <v>0.1962954409</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0.2355897933</v>
      </c>
      <c r="AI221" s="160">
        <f>IF($AH$18&gt;0,'Assumptions (Coal)'!W11*Model!$AH$18*AVERAGE('Assumptions (Coal)'!$AA$2:$AF$2)/10^9,0)</f>
        <v>0.453526058</v>
      </c>
      <c r="AJ221" s="160">
        <f>IF($AH$18&gt;0,'Assumptions (Coal)'!X11*Model!$AH$18*AVERAGE('Assumptions (Coal)'!$AA$2:$AF$2)/10^9,0)</f>
        <v>0.4194754799</v>
      </c>
      <c r="AK221" s="160">
        <f>IF($AH$18&gt;0,'Assumptions (Coal)'!Y11*Model!$AH$18*AVERAGE('Assumptions (Coal)'!$AA$2:$AF$2)/10^9,0)</f>
        <v>0.3880635075</v>
      </c>
      <c r="AL221" s="160">
        <f>IF($AH$18&gt;0,'Assumptions (Coal)'!Z11*Model!$AH$18*AVERAGE('Assumptions (Coal)'!$AA$2:$AF$2)/10^9,0)</f>
        <v>0.3589131971</v>
      </c>
      <c r="AM221" s="160">
        <f>IF($AH$18&gt;0,'Assumptions (Coal)'!AA11*Model!$AH$18*AVERAGE('Assumptions (Coal)'!$AA$2:$AF$2)/10^9,0)</f>
        <v>0.3320245486</v>
      </c>
      <c r="AN221" s="160">
        <f>IF($AH$18&gt;0,'Assumptions (Coal)'!AB11*Model!$AH$18*AVERAGE('Assumptions (Coal)'!$AA$2:$AF$2)/10^9,0)</f>
        <v>0.3070834425</v>
      </c>
      <c r="AO221" s="160">
        <f>IF($AH$18&gt;0,'Assumptions (Coal)'!AC11*Model!$AH$18*AVERAGE('Assumptions (Coal)'!$AA$2:$AF$2)/10^9,0)</f>
        <v>0.2840898787</v>
      </c>
      <c r="AP221" s="160">
        <f>IF($AH$18&gt;0,'Assumptions (Coal)'!AD11*Model!$AH$18*AVERAGE('Assumptions (Coal)'!$AA$2:$AF$2)/10^9,0)</f>
        <v>0.280320442</v>
      </c>
      <c r="AQ221" s="160">
        <f>IF($AH$18&gt;0,'Assumptions (Coal)'!AE11*Model!$AH$18*AVERAGE('Assumptions (Coal)'!$AA$2:$AF$2)/10^9,0)</f>
        <v>0.2802576181</v>
      </c>
      <c r="AR221" s="160">
        <f>IF($AH$18&gt;0,'Assumptions (Coal)'!AF11*Model!$AH$18*AVERAGE('Assumptions (Coal)'!$AA$2:$AF$2)/10^9,0)</f>
        <v>0.280320442</v>
      </c>
      <c r="AS221" s="160">
        <f>IF($AH$18&gt;0,'Assumptions (Coal)'!AG11*Model!$AH$18*AVERAGE('Assumptions (Coal)'!$AA$2:$AF$2)/10^9,0)</f>
        <v>0.2802576181</v>
      </c>
      <c r="AT221" s="160">
        <f>IF($AH$18&gt;0,'Assumptions (Coal)'!AH11*Model!$AH$18*AVERAGE('Assumptions (Coal)'!$AA$2:$AF$2)/10^9,0)</f>
        <v>0.280320442</v>
      </c>
      <c r="AU221" s="160">
        <f>IF($AH$18&gt;0,'Assumptions (Coal)'!AI11*Model!$AH$18*AVERAGE('Assumptions (Coal)'!$AA$2:$AF$2)/10^9,0)</f>
        <v>0.2802576181</v>
      </c>
      <c r="AV221" s="160">
        <f>IF($AH$18&gt;0,'Assumptions (Coal)'!AJ11*Model!$AH$18*AVERAGE('Assumptions (Coal)'!$AA$2:$AF$2)/10^9,0)</f>
        <v>0.280320442</v>
      </c>
      <c r="AW221" s="160">
        <f>IF($AH$18&gt;0,'Assumptions (Coal)'!AK11*Model!$AH$18*AVERAGE('Assumptions (Coal)'!$AA$2:$AF$2)/10^9,0)</f>
        <v>0.2802576181</v>
      </c>
      <c r="AX221" s="160">
        <f>IF($AH$18&gt;0,'Assumptions (Coal)'!AL11*Model!$AH$18*AVERAGE('Assumptions (Coal)'!$AA$2:$AF$2)/10^9,0)</f>
        <v>0.280320442</v>
      </c>
      <c r="AY221" s="160">
        <f>IF($AH$18&gt;0,'Assumptions (Coal)'!AM11*Model!$AH$18*AVERAGE('Assumptions (Coal)'!$AA$2:$AF$2)/10^9,0)</f>
        <v>0.2802576181</v>
      </c>
      <c r="AZ221" s="160">
        <f>IF($AH$18&gt;0,'Assumptions (Coal)'!AN11*Model!$AH$18*AVERAGE('Assumptions (Coal)'!$AA$2:$AF$2)/10^9,0)</f>
        <v>0.280320442</v>
      </c>
      <c r="BA221" s="160">
        <f>IF($AH$18&gt;0,'Assumptions (Coal)'!AO11*Model!$AH$18*AVERAGE('Assumptions (Coal)'!$AA$2:$AF$2)/10^9,0)</f>
        <v>0.2802576181</v>
      </c>
      <c r="BB221" s="160">
        <f>IF($AH$18&gt;0,'Assumptions (Coal)'!AP11*Model!$AH$18*AVERAGE('Assumptions (Coal)'!$AA$2:$AF$2)/10^9,0)</f>
        <v>0.140160221</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0.4258734365</v>
      </c>
      <c r="AJ222" s="160">
        <f>IF($AI$18&gt;0,'Assumptions (Coal)'!W11*Model!$AI$18*AVERAGE('Assumptions (Coal)'!$AB$2:$AG$2)/10^9,0)</f>
        <v>0.8198347568</v>
      </c>
      <c r="AK222" s="160">
        <f>IF($AI$18&gt;0,'Assumptions (Coal)'!X11*Model!$AI$18*AVERAGE('Assumptions (Coal)'!$AB$2:$AG$2)/10^9,0)</f>
        <v>0.7582818495</v>
      </c>
      <c r="AL222" s="160">
        <f>IF($AI$18&gt;0,'Assumptions (Coal)'!Y11*Model!$AI$18*AVERAGE('Assumptions (Coal)'!$AB$2:$AG$2)/10^9,0)</f>
        <v>0.7014987246</v>
      </c>
      <c r="AM222" s="160">
        <f>IF($AI$18&gt;0,'Assumptions (Coal)'!Z11*Model!$AI$18*AVERAGE('Assumptions (Coal)'!$AB$2:$AG$2)/10^9,0)</f>
        <v>0.6488039847</v>
      </c>
      <c r="AN222" s="160">
        <f>IF($AI$18&gt;0,'Assumptions (Coal)'!AA11*Model!$AI$18*AVERAGE('Assumptions (Coal)'!$AB$2:$AG$2)/10^9,0)</f>
        <v>0.6001976298</v>
      </c>
      <c r="AO222" s="160">
        <f>IF($AI$18&gt;0,'Assumptions (Coal)'!AB11*Model!$AI$18*AVERAGE('Assumptions (Coal)'!$AB$2:$AG$2)/10^9,0)</f>
        <v>0.5551118287</v>
      </c>
      <c r="AP222" s="160">
        <f>IF($AI$18&gt;0,'Assumptions (Coal)'!AC11*Model!$AI$18*AVERAGE('Assumptions (Coal)'!$AB$2:$AG$2)/10^9,0)</f>
        <v>0.5135465813</v>
      </c>
      <c r="AQ222" s="160">
        <f>IF($AI$18&gt;0,'Assumptions (Coal)'!AD11*Model!$AI$18*AVERAGE('Assumptions (Coal)'!$AB$2:$AG$2)/10^9,0)</f>
        <v>0.5067326063</v>
      </c>
      <c r="AR222" s="160">
        <f>IF($AI$18&gt;0,'Assumptions (Coal)'!AE11*Model!$AI$18*AVERAGE('Assumptions (Coal)'!$AB$2:$AG$2)/10^9,0)</f>
        <v>0.5066190401</v>
      </c>
      <c r="AS222" s="160">
        <f>IF($AI$18&gt;0,'Assumptions (Coal)'!AF11*Model!$AI$18*AVERAGE('Assumptions (Coal)'!$AB$2:$AG$2)/10^9,0)</f>
        <v>0.5067326063</v>
      </c>
      <c r="AT222" s="160">
        <f>IF($AI$18&gt;0,'Assumptions (Coal)'!AG11*Model!$AI$18*AVERAGE('Assumptions (Coal)'!$AB$2:$AG$2)/10^9,0)</f>
        <v>0.5066190401</v>
      </c>
      <c r="AU222" s="160">
        <f>IF($AI$18&gt;0,'Assumptions (Coal)'!AH11*Model!$AI$18*AVERAGE('Assumptions (Coal)'!$AB$2:$AG$2)/10^9,0)</f>
        <v>0.5067326063</v>
      </c>
      <c r="AV222" s="160">
        <f>IF($AI$18&gt;0,'Assumptions (Coal)'!AI11*Model!$AI$18*AVERAGE('Assumptions (Coal)'!$AB$2:$AG$2)/10^9,0)</f>
        <v>0.5066190401</v>
      </c>
      <c r="AW222" s="160">
        <f>IF($AI$18&gt;0,'Assumptions (Coal)'!AJ11*Model!$AI$18*AVERAGE('Assumptions (Coal)'!$AB$2:$AG$2)/10^9,0)</f>
        <v>0.5067326063</v>
      </c>
      <c r="AX222" s="160">
        <f>IF($AI$18&gt;0,'Assumptions (Coal)'!AK11*Model!$AI$18*AVERAGE('Assumptions (Coal)'!$AB$2:$AG$2)/10^9,0)</f>
        <v>0.5066190401</v>
      </c>
      <c r="AY222" s="160">
        <f>IF($AI$18&gt;0,'Assumptions (Coal)'!AL11*Model!$AI$18*AVERAGE('Assumptions (Coal)'!$AB$2:$AG$2)/10^9,0)</f>
        <v>0.5067326063</v>
      </c>
      <c r="AZ222" s="160">
        <f>IF($AI$18&gt;0,'Assumptions (Coal)'!AM11*Model!$AI$18*AVERAGE('Assumptions (Coal)'!$AB$2:$AG$2)/10^9,0)</f>
        <v>0.5066190401</v>
      </c>
      <c r="BA222" s="160">
        <f>IF($AI$18&gt;0,'Assumptions (Coal)'!AN11*Model!$AI$18*AVERAGE('Assumptions (Coal)'!$AB$2:$AG$2)/10^9,0)</f>
        <v>0.5067326063</v>
      </c>
      <c r="BB222" s="160">
        <f>IF($AI$18&gt;0,'Assumptions (Coal)'!AO11*Model!$AI$18*AVERAGE('Assumptions (Coal)'!$AB$2:$AG$2)/10^9,0)</f>
        <v>0.5066190401</v>
      </c>
      <c r="BC222" s="160">
        <f>IF($AI$18&gt;0,'Assumptions (Coal)'!AP11*Model!$AI$18*AVERAGE('Assumptions (Coal)'!$AB$2:$AG$2)/10^9,0)</f>
        <v>0.2533663032</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0.3415897186</v>
      </c>
      <c r="AL224" s="177">
        <f>IF($AK$18&gt;0,'Assumptions (Coal)'!W11*Model!$AK$18*AVERAGE('Assumptions (Coal)'!$AD$2:$AI$2)/10^9,0)</f>
        <v>0.657582981</v>
      </c>
      <c r="AM224" s="177">
        <f>IF($AK$18&gt;0,'Assumptions (Coal)'!X11*Model!$AK$18*AVERAGE('Assumptions (Coal)'!$AD$2:$AI$2)/10^9,0)</f>
        <v>0.6082118804</v>
      </c>
      <c r="AN224" s="177">
        <f>IF($AK$18&gt;0,'Assumptions (Coal)'!Y11*Model!$AK$18*AVERAGE('Assumptions (Coal)'!$AD$2:$AI$2)/10^9,0)</f>
        <v>0.5626665846</v>
      </c>
      <c r="AO224" s="177">
        <f>IF($AK$18&gt;0,'Assumptions (Coal)'!Z11*Model!$AK$18*AVERAGE('Assumptions (Coal)'!$AD$2:$AI$2)/10^9,0)</f>
        <v>0.52040055</v>
      </c>
      <c r="AP224" s="177">
        <f>IF($AK$18&gt;0,'Assumptions (Coal)'!AA11*Model!$AK$18*AVERAGE('Assumptions (Coal)'!$AD$2:$AI$2)/10^9,0)</f>
        <v>0.4814137768</v>
      </c>
      <c r="AQ224" s="177">
        <f>IF($AK$18&gt;0,'Assumptions (Coal)'!AB11*Model!$AK$18*AVERAGE('Assumptions (Coal)'!$AD$2:$AI$2)/10^9,0)</f>
        <v>0.4452508119</v>
      </c>
      <c r="AR224" s="177">
        <f>IF($AK$18&gt;0,'Assumptions (Coal)'!AC11*Model!$AK$18*AVERAGE('Assumptions (Coal)'!$AD$2:$AI$2)/10^9,0)</f>
        <v>0.4119116554</v>
      </c>
      <c r="AS224" s="177">
        <f>IF($AK$18&gt;0,'Assumptions (Coal)'!AD11*Model!$AK$18*AVERAGE('Assumptions (Coal)'!$AD$2:$AI$2)/10^9,0)</f>
        <v>0.4064462199</v>
      </c>
      <c r="AT224" s="177">
        <f>IF($AK$18&gt;0,'Assumptions (Coal)'!AE11*Model!$AK$18*AVERAGE('Assumptions (Coal)'!$AD$2:$AI$2)/10^9,0)</f>
        <v>0.4063551293</v>
      </c>
      <c r="AU224" s="177">
        <f>IF($AK$18&gt;0,'Assumptions (Coal)'!AF11*Model!$AK$18*AVERAGE('Assumptions (Coal)'!$AD$2:$AI$2)/10^9,0)</f>
        <v>0.4064462199</v>
      </c>
      <c r="AV224" s="177">
        <f>IF($AK$18&gt;0,'Assumptions (Coal)'!AG11*Model!$AK$18*AVERAGE('Assumptions (Coal)'!$AD$2:$AI$2)/10^9,0)</f>
        <v>0.4063551293</v>
      </c>
      <c r="AW224" s="177">
        <f>IF($AK$18&gt;0,'Assumptions (Coal)'!AH11*Model!$AK$18*AVERAGE('Assumptions (Coal)'!$AD$2:$AI$2)/10^9,0)</f>
        <v>0.4064462199</v>
      </c>
      <c r="AX224" s="177">
        <f>IF($AK$18&gt;0,'Assumptions (Coal)'!AI11*Model!$AK$18*AVERAGE('Assumptions (Coal)'!$AD$2:$AI$2)/10^9,0)</f>
        <v>0.4063551293</v>
      </c>
      <c r="AY224" s="177">
        <f>IF($AK$18&gt;0,'Assumptions (Coal)'!AJ11*Model!$AK$18*AVERAGE('Assumptions (Coal)'!$AD$2:$AI$2)/10^9,0)</f>
        <v>0.4064462199</v>
      </c>
      <c r="AZ224" s="177">
        <f>IF($AK$18&gt;0,'Assumptions (Coal)'!AK11*Model!$AK$18*AVERAGE('Assumptions (Coal)'!$AD$2:$AI$2)/10^9,0)</f>
        <v>0.4063551293</v>
      </c>
      <c r="BA224" s="177">
        <f>IF($AK$18&gt;0,'Assumptions (Coal)'!AL11*Model!$AK$18*AVERAGE('Assumptions (Coal)'!$AD$2:$AI$2)/10^9,0)</f>
        <v>0.4064462199</v>
      </c>
      <c r="BB224" s="177">
        <f>IF($AK$18&gt;0,'Assumptions (Coal)'!AM11*Model!$AK$18*AVERAGE('Assumptions (Coal)'!$AD$2:$AI$2)/10^9,0)</f>
        <v>0.4063551293</v>
      </c>
      <c r="BC224" s="177">
        <f>IF($AK$18&gt;0,'Assumptions (Coal)'!AN11*Model!$AK$18*AVERAGE('Assumptions (Coal)'!$AD$2:$AI$2)/10^9,0)</f>
        <v>0.4064462199</v>
      </c>
      <c r="BD224" s="177">
        <f>IF($AK$18&gt;0,'Assumptions (Coal)'!AO11*Model!$AK$18*AVERAGE('Assumptions (Coal)'!$AD$2:$AI$2)/10^9,0)</f>
        <v>0.4063551293</v>
      </c>
      <c r="BE224" s="177">
        <f>IF($AK$18&gt;0,'Assumptions (Coal)'!AP11*Model!$AK$18*AVERAGE('Assumptions (Coal)'!$AD$2:$AI$2)/10^9,0)</f>
        <v>0.2032231099</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0.0176953931</v>
      </c>
      <c r="AM225" s="177">
        <f>IF($AL$18&gt;0,'Assumptions (Coal)'!W11*Model!$AL$18*AVERAGE('Assumptions (Coal)'!$AE$2:$AJ$2)/10^9,0)</f>
        <v>0.03406481141</v>
      </c>
      <c r="AN225" s="177">
        <f>IF($AL$18&gt;0,'Assumptions (Coal)'!X11*Model!$AL$18*AVERAGE('Assumptions (Coal)'!$AE$2:$AJ$2)/10^9,0)</f>
        <v>0.03150723726</v>
      </c>
      <c r="AO225" s="177">
        <f>IF($AL$18&gt;0,'Assumptions (Coal)'!Y11*Model!$AL$18*AVERAGE('Assumptions (Coal)'!$AE$2:$AJ$2)/10^9,0)</f>
        <v>0.02914785151</v>
      </c>
      <c r="AP225" s="177">
        <f>IF($AL$18&gt;0,'Assumptions (Coal)'!Z11*Model!$AL$18*AVERAGE('Assumptions (Coal)'!$AE$2:$AJ$2)/10^9,0)</f>
        <v>0.02695834154</v>
      </c>
      <c r="AQ225" s="177">
        <f>IF($AL$18&gt;0,'Assumptions (Coal)'!AA11*Model!$AL$18*AVERAGE('Assumptions (Coal)'!$AE$2:$AJ$2)/10^9,0)</f>
        <v>0.02493870734</v>
      </c>
      <c r="AR225" s="177">
        <f>IF($AL$18&gt;0,'Assumptions (Coal)'!AB11*Model!$AL$18*AVERAGE('Assumptions (Coal)'!$AE$2:$AJ$2)/10^9,0)</f>
        <v>0.02306535506</v>
      </c>
      <c r="AS225" s="177">
        <f>IF($AL$18&gt;0,'Assumptions (Coal)'!AC11*Model!$AL$18*AVERAGE('Assumptions (Coal)'!$AE$2:$AJ$2)/10^9,0)</f>
        <v>0.02133828469</v>
      </c>
      <c r="AT225" s="177">
        <f>IF($AL$18&gt;0,'Assumptions (Coal)'!AD11*Model!$AL$18*AVERAGE('Assumptions (Coal)'!$AE$2:$AJ$2)/10^9,0)</f>
        <v>0.0210551584</v>
      </c>
      <c r="AU225" s="177">
        <f>IF($AL$18&gt;0,'Assumptions (Coal)'!AE11*Model!$AL$18*AVERAGE('Assumptions (Coal)'!$AE$2:$AJ$2)/10^9,0)</f>
        <v>0.02105043963</v>
      </c>
      <c r="AV225" s="177">
        <f>IF($AL$18&gt;0,'Assumptions (Coal)'!AF11*Model!$AL$18*AVERAGE('Assumptions (Coal)'!$AE$2:$AJ$2)/10^9,0)</f>
        <v>0.0210551584</v>
      </c>
      <c r="AW225" s="177">
        <f>IF($AL$18&gt;0,'Assumptions (Coal)'!AG11*Model!$AL$18*AVERAGE('Assumptions (Coal)'!$AE$2:$AJ$2)/10^9,0)</f>
        <v>0.02105043963</v>
      </c>
      <c r="AX225" s="177">
        <f>IF($AL$18&gt;0,'Assumptions (Coal)'!AH11*Model!$AL$18*AVERAGE('Assumptions (Coal)'!$AE$2:$AJ$2)/10^9,0)</f>
        <v>0.0210551584</v>
      </c>
      <c r="AY225" s="177">
        <f>IF($AL$18&gt;0,'Assumptions (Coal)'!AI11*Model!$AL$18*AVERAGE('Assumptions (Coal)'!$AE$2:$AJ$2)/10^9,0)</f>
        <v>0.02105043963</v>
      </c>
      <c r="AZ225" s="177">
        <f>IF($AL$18&gt;0,'Assumptions (Coal)'!AJ11*Model!$AL$18*AVERAGE('Assumptions (Coal)'!$AE$2:$AJ$2)/10^9,0)</f>
        <v>0.0210551584</v>
      </c>
      <c r="BA225" s="177">
        <f>IF($AL$18&gt;0,'Assumptions (Coal)'!AK11*Model!$AL$18*AVERAGE('Assumptions (Coal)'!$AE$2:$AJ$2)/10^9,0)</f>
        <v>0.02105043963</v>
      </c>
      <c r="BB225" s="177">
        <f>IF($AL$18&gt;0,'Assumptions (Coal)'!AL11*Model!$AL$18*AVERAGE('Assumptions (Coal)'!$AE$2:$AJ$2)/10^9,0)</f>
        <v>0.0210551584</v>
      </c>
      <c r="BC225" s="177">
        <f>IF($AL$18&gt;0,'Assumptions (Coal)'!AM11*Model!$AL$18*AVERAGE('Assumptions (Coal)'!$AE$2:$AJ$2)/10^9,0)</f>
        <v>0.02105043963</v>
      </c>
      <c r="BD225" s="177">
        <f>IF($AL$18&gt;0,'Assumptions (Coal)'!AN11*Model!$AL$18*AVERAGE('Assumptions (Coal)'!$AE$2:$AJ$2)/10^9,0)</f>
        <v>0.0210551584</v>
      </c>
      <c r="BE225" s="177">
        <f>IF($AL$18&gt;0,'Assumptions (Coal)'!AO11*Model!$AL$18*AVERAGE('Assumptions (Coal)'!$AE$2:$AJ$2)/10^9,0)</f>
        <v>0.02105043963</v>
      </c>
      <c r="BF225" s="177">
        <f>IF($AL$18&gt;0,'Assumptions (Coal)'!AP11*Model!$AL$18*AVERAGE('Assumptions (Coal)'!$AE$2:$AJ$2)/10^9,0)</f>
        <v>0.0105275792</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0.3537380973</v>
      </c>
      <c r="AO227" s="160">
        <f>IF($AN$18&gt;0,'Assumptions (Coal)'!W11*Model!$AN$18*AVERAGE('Assumptions (Coal)'!$AG$2:$AL$2)/10^9,0)</f>
        <v>0.6809694198</v>
      </c>
      <c r="AP227" s="160">
        <f>IF($AN$18&gt;0,'Assumptions (Coal)'!X11*Model!$AN$18*AVERAGE('Assumptions (Coal)'!$AG$2:$AL$2)/10^9,0)</f>
        <v>0.6298424735</v>
      </c>
      <c r="AQ227" s="160">
        <f>IF($AN$18&gt;0,'Assumptions (Coal)'!Y11*Model!$AN$18*AVERAGE('Assumptions (Coal)'!$AG$2:$AL$2)/10^9,0)</f>
        <v>0.5826773939</v>
      </c>
      <c r="AR227" s="160">
        <f>IF($AN$18&gt;0,'Assumptions (Coal)'!Z11*Model!$AN$18*AVERAGE('Assumptions (Coal)'!$AG$2:$AL$2)/10^9,0)</f>
        <v>0.5389082</v>
      </c>
      <c r="AS227" s="160">
        <f>IF($AN$18&gt;0,'Assumptions (Coal)'!AA11*Model!$AN$18*AVERAGE('Assumptions (Coal)'!$AG$2:$AL$2)/10^9,0)</f>
        <v>0.4985348918</v>
      </c>
      <c r="AT227" s="160">
        <f>IF($AN$18&gt;0,'Assumptions (Coal)'!AB11*Model!$AN$18*AVERAGE('Assumptions (Coal)'!$AG$2:$AL$2)/10^9,0)</f>
        <v>0.4610858186</v>
      </c>
      <c r="AU227" s="160">
        <f>IF($AN$18&gt;0,'Assumptions (Coal)'!AC11*Model!$AN$18*AVERAGE('Assumptions (Coal)'!$AG$2:$AL$2)/10^9,0)</f>
        <v>0.4265609803</v>
      </c>
      <c r="AV227" s="160">
        <f>IF($AN$18&gt;0,'Assumptions (Coal)'!AD11*Model!$AN$18*AVERAGE('Assumptions (Coal)'!$AG$2:$AL$2)/10^9,0)</f>
        <v>0.4209011707</v>
      </c>
      <c r="AW227" s="160">
        <f>IF($AN$18&gt;0,'Assumptions (Coal)'!AE11*Model!$AN$18*AVERAGE('Assumptions (Coal)'!$AG$2:$AL$2)/10^9,0)</f>
        <v>0.4208068405</v>
      </c>
      <c r="AX227" s="160">
        <f>IF($AN$18&gt;0,'Assumptions (Coal)'!AF11*Model!$AN$18*AVERAGE('Assumptions (Coal)'!$AG$2:$AL$2)/10^9,0)</f>
        <v>0.4209011707</v>
      </c>
      <c r="AY227" s="160">
        <f>IF($AN$18&gt;0,'Assumptions (Coal)'!AG11*Model!$AN$18*AVERAGE('Assumptions (Coal)'!$AG$2:$AL$2)/10^9,0)</f>
        <v>0.4208068405</v>
      </c>
      <c r="AZ227" s="160">
        <f>IF($AN$18&gt;0,'Assumptions (Coal)'!AH11*Model!$AN$18*AVERAGE('Assumptions (Coal)'!$AG$2:$AL$2)/10^9,0)</f>
        <v>0.4209011707</v>
      </c>
      <c r="BA227" s="160">
        <f>IF($AN$18&gt;0,'Assumptions (Coal)'!AI11*Model!$AN$18*AVERAGE('Assumptions (Coal)'!$AG$2:$AL$2)/10^9,0)</f>
        <v>0.4208068405</v>
      </c>
      <c r="BB227" s="160">
        <f>IF($AN$18&gt;0,'Assumptions (Coal)'!AJ11*Model!$AN$18*AVERAGE('Assumptions (Coal)'!$AG$2:$AL$2)/10^9,0)</f>
        <v>0.4209011707</v>
      </c>
      <c r="BC227" s="160">
        <f>IF($AN$18&gt;0,'Assumptions (Coal)'!AK11*Model!$AN$18*AVERAGE('Assumptions (Coal)'!$AG$2:$AL$2)/10^9,0)</f>
        <v>0.4208068405</v>
      </c>
      <c r="BD227" s="160">
        <f>IF($AN$18&gt;0,'Assumptions (Coal)'!AL11*Model!$AN$18*AVERAGE('Assumptions (Coal)'!$AG$2:$AL$2)/10^9,0)</f>
        <v>0.4209011707</v>
      </c>
      <c r="BE227" s="160">
        <f>IF($AN$18&gt;0,'Assumptions (Coal)'!AM11*Model!$AN$18*AVERAGE('Assumptions (Coal)'!$AG$2:$AL$2)/10^9,0)</f>
        <v>0.4208068405</v>
      </c>
      <c r="BF227" s="160">
        <f>IF($AN$18&gt;0,'Assumptions (Coal)'!AN11*Model!$AN$18*AVERAGE('Assumptions (Coal)'!$AG$2:$AL$2)/10^9,0)</f>
        <v>0.4209011707</v>
      </c>
      <c r="BG227" s="160">
        <f>IF($AN$18&gt;0,'Assumptions (Coal)'!AO11*Model!$AN$18*AVERAGE('Assumptions (Coal)'!$AG$2:$AL$2)/10^9,0)</f>
        <v>0.4208068405</v>
      </c>
      <c r="BH227" s="160">
        <f>IF($AN$18&gt;0,'Assumptions (Coal)'!AP11*Model!$AN$18*AVERAGE('Assumptions (Coal)'!$AG$2:$AL$2)/10^9,0)</f>
        <v>0.2104505854</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0.3270595247</v>
      </c>
      <c r="AP228" s="160">
        <f>IF($AO$18&gt;0,'Assumptions (Coal)'!W11*Model!$AO$18*AVERAGE('Assumptions (Coal)'!$AH$2:$AM$2)/10^9,0)</f>
        <v>0.629611389</v>
      </c>
      <c r="AQ228" s="160">
        <f>IF($AO$18&gt;0,'Assumptions (Coal)'!X11*Model!$AO$18*AVERAGE('Assumptions (Coal)'!$AH$2:$AM$2)/10^9,0)</f>
        <v>0.5823403857</v>
      </c>
      <c r="AR228" s="160">
        <f>IF($AO$18&gt;0,'Assumptions (Coal)'!Y11*Model!$AO$18*AVERAGE('Assumptions (Coal)'!$AH$2:$AM$2)/10^9,0)</f>
        <v>0.5387324491</v>
      </c>
      <c r="AS228" s="160">
        <f>IF($AO$18&gt;0,'Assumptions (Coal)'!Z11*Model!$AO$18*AVERAGE('Assumptions (Coal)'!$AH$2:$AM$2)/10^9,0)</f>
        <v>0.4982642839</v>
      </c>
      <c r="AT228" s="160">
        <f>IF($AO$18&gt;0,'Assumptions (Coal)'!AA11*Model!$AO$18*AVERAGE('Assumptions (Coal)'!$AH$2:$AM$2)/10^9,0)</f>
        <v>0.4609358902</v>
      </c>
      <c r="AU228" s="160">
        <f>IF($AO$18&gt;0,'Assumptions (Coal)'!AB11*Model!$AO$18*AVERAGE('Assumptions (Coal)'!$AH$2:$AM$2)/10^9,0)</f>
        <v>0.4263111885</v>
      </c>
      <c r="AV228" s="160">
        <f>IF($AO$18&gt;0,'Assumptions (Coal)'!AC11*Model!$AO$18*AVERAGE('Assumptions (Coal)'!$AH$2:$AM$2)/10^9,0)</f>
        <v>0.3943901789</v>
      </c>
      <c r="AW228" s="160">
        <f>IF($AO$18&gt;0,'Assumptions (Coal)'!AD11*Model!$AO$18*AVERAGE('Assumptions (Coal)'!$AH$2:$AM$2)/10^9,0)</f>
        <v>0.3891572265</v>
      </c>
      <c r="AX228" s="160">
        <f>IF($AO$18&gt;0,'Assumptions (Coal)'!AE11*Model!$AO$18*AVERAGE('Assumptions (Coal)'!$AH$2:$AM$2)/10^9,0)</f>
        <v>0.3890700106</v>
      </c>
      <c r="AY228" s="160">
        <f>IF($AO$18&gt;0,'Assumptions (Coal)'!AF11*Model!$AO$18*AVERAGE('Assumptions (Coal)'!$AH$2:$AM$2)/10^9,0)</f>
        <v>0.3891572265</v>
      </c>
      <c r="AZ228" s="160">
        <f>IF($AO$18&gt;0,'Assumptions (Coal)'!AG11*Model!$AO$18*AVERAGE('Assumptions (Coal)'!$AH$2:$AM$2)/10^9,0)</f>
        <v>0.3890700106</v>
      </c>
      <c r="BA228" s="160">
        <f>IF($AO$18&gt;0,'Assumptions (Coal)'!AH11*Model!$AO$18*AVERAGE('Assumptions (Coal)'!$AH$2:$AM$2)/10^9,0)</f>
        <v>0.3891572265</v>
      </c>
      <c r="BB228" s="160">
        <f>IF($AO$18&gt;0,'Assumptions (Coal)'!AI11*Model!$AO$18*AVERAGE('Assumptions (Coal)'!$AH$2:$AM$2)/10^9,0)</f>
        <v>0.3890700106</v>
      </c>
      <c r="BC228" s="160">
        <f>IF($AO$18&gt;0,'Assumptions (Coal)'!AJ11*Model!$AO$18*AVERAGE('Assumptions (Coal)'!$AH$2:$AM$2)/10^9,0)</f>
        <v>0.3891572265</v>
      </c>
      <c r="BD228" s="160">
        <f>IF($AO$18&gt;0,'Assumptions (Coal)'!AK11*Model!$AO$18*AVERAGE('Assumptions (Coal)'!$AH$2:$AM$2)/10^9,0)</f>
        <v>0.3890700106</v>
      </c>
      <c r="BE228" s="160">
        <f>IF($AO$18&gt;0,'Assumptions (Coal)'!AL11*Model!$AO$18*AVERAGE('Assumptions (Coal)'!$AH$2:$AM$2)/10^9,0)</f>
        <v>0.3891572265</v>
      </c>
      <c r="BF228" s="160">
        <f>IF($AO$18&gt;0,'Assumptions (Coal)'!AM11*Model!$AO$18*AVERAGE('Assumptions (Coal)'!$AH$2:$AM$2)/10^9,0)</f>
        <v>0.3890700106</v>
      </c>
      <c r="BG228" s="160">
        <f>IF($AO$18&gt;0,'Assumptions (Coal)'!AN11*Model!$AO$18*AVERAGE('Assumptions (Coal)'!$AH$2:$AM$2)/10^9,0)</f>
        <v>0.3891572265</v>
      </c>
      <c r="BH228" s="160">
        <f>IF($AO$18&gt;0,'Assumptions (Coal)'!AO11*Model!$AO$18*AVERAGE('Assumptions (Coal)'!$AH$2:$AM$2)/10^9,0)</f>
        <v>0.3890700106</v>
      </c>
      <c r="BI228" s="160">
        <f>IF($AO$18&gt;0,'Assumptions (Coal)'!AP11*Model!$AO$18*AVERAGE('Assumptions (Coal)'!$AH$2:$AM$2)/10^9,0)</f>
        <v>0.1945786132</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3.883802652</v>
      </c>
      <c r="D242" s="160">
        <f>IF(Model!D16+Model!D17-Model!D10-Model!D11-D189+D136&gt;0,(1-'Assumptions (Coal)'!C36)*(Model!D16+Model!D17-Model!D10-Model!D11-D189+D136)+D189-D82+D83,Model!D16+Model!D17-Model!D10-Model!D11+D136-D82+D83)</f>
        <v>3.863882568</v>
      </c>
      <c r="E242" s="160">
        <f>IF(Model!E16+Model!E17-Model!E10-Model!E11-E189+E136&gt;0,(1-'Assumptions (Coal)'!D36)*(Model!E16+Model!E17-Model!E10-Model!E11-E189+E136)+E189-E82+E83,Model!E16+Model!E17-Model!E10-Model!E11+E136-E82+E83)</f>
        <v>3.463821737</v>
      </c>
      <c r="F242" s="160">
        <f>IF(Model!F16+Model!F17-Model!F10-Model!F11-F189+F136&gt;0,(1-'Assumptions (Coal)'!E36)*(Model!F16+Model!F17-Model!F10-Model!F11-F189+F136)+F189-F82+F83,Model!F16+Model!F17-Model!F10-Model!F11+F136-F82+F83)</f>
        <v>4.875899275</v>
      </c>
      <c r="G242" s="160">
        <f>IF(Model!G16+Model!G17-Model!G10-Model!G11-G189+G136&gt;0,(1-'Assumptions (Coal)'!F36)*(Model!G16+Model!G17-Model!G10-Model!G11-G189+G136)+G189-G82+G83,Model!G16+Model!G17-Model!G10-Model!G11+G136-G82+G83)</f>
        <v>4.729902727</v>
      </c>
      <c r="H242" s="160">
        <f>IF(Model!H16+Model!H17-Model!H10-Model!H11-H189+H136&gt;0,(1-'Assumptions (Coal)'!G36)*(Model!H16+Model!H17-Model!H10-Model!H11-H189+H136)+H189-H82+H83,Model!H16+Model!H17-Model!H10-Model!H11+H136-H82+H83)</f>
        <v>5.994479468</v>
      </c>
      <c r="I242" s="160">
        <f>IF(Model!I16+Model!I17-Model!I10-Model!I11-I189+I136&gt;0,(1-'Assumptions (Coal)'!H36)*(Model!I16+Model!I17-Model!I10-Model!I11-I189+I136)+I189-I82+I83,Model!I16+Model!I17-Model!I10-Model!I11+I136-I82+I83)</f>
        <v>4.929541097</v>
      </c>
      <c r="J242" s="160">
        <f>IF(Model!J16+Model!J17-Model!J10-Model!J11-J189+J136&gt;0,(1-'Assumptions (Coal)'!I36)*(Model!J16+Model!J17-Model!J10-Model!J11-J189+J136)+J189-J82+J83,Model!J16+Model!J17-Model!J10-Model!J11+J136-J82+J83)</f>
        <v>5.209474723</v>
      </c>
      <c r="K242" s="160">
        <f>IF(Model!K16+Model!K17-Model!K10-Model!K11-K189+K136&gt;0,(1-'Assumptions (Coal)'!J36)*(Model!K16+Model!K17-Model!K10-Model!K11-K189+K136)+K189-K82+K83,Model!K16+Model!K17-Model!K10-Model!K11+K136-K82+K83)</f>
        <v>6.188732202</v>
      </c>
      <c r="L242" s="160">
        <f>IF(Model!L16+Model!L17-Model!L10-Model!L11-L189+L136&gt;0,(1-'Assumptions (Coal)'!K36)*(Model!L16+Model!L17-Model!L10-Model!L11-L189+L136)+L189-L82+L83,Model!L16+Model!L17-Model!L10-Model!L11+L136-L82+L83)</f>
        <v>2.953729791</v>
      </c>
      <c r="M242" s="160">
        <f>IF(Model!M16+Model!M17-Model!M10-Model!M11-M189+M136&gt;0,(1-'Assumptions (Coal)'!L36)*(Model!M16+Model!M17-Model!M10-Model!M11-M189+M136)+M189-M82+M83,Model!M16+Model!M17-Model!M10-Model!M11+M136-M82+M83)</f>
        <v>3.790868857</v>
      </c>
      <c r="N242" s="160">
        <f>IF(Model!N16+Model!N17-Model!N10-Model!N11-N189+N136&gt;0,(1-'Assumptions (Coal)'!M36)*(Model!N16+Model!N17-Model!N10-Model!N11-N189+N136)+N189-N82+N83,Model!N16+Model!N17-Model!N10-Model!N11+N136-N82+N83)</f>
        <v>3.950308142</v>
      </c>
      <c r="O242" s="160">
        <f>IF(Model!O16+Model!O17-Model!O10-Model!O11-O189+O136&gt;0,(1-'Assumptions (Coal)'!N36)*(Model!O16+Model!O17-Model!O10-Model!O11-O189+O136)+O189-O82+O83,Model!O16+Model!O17-Model!O10-Model!O11+O136-O82+O83)</f>
        <v>2.55813658</v>
      </c>
      <c r="P242" s="160">
        <f>IF(Model!P16+Model!P17-Model!P10-Model!P11-P189+P136&gt;0,(1-'Assumptions (Coal)'!O36)*(Model!P16+Model!P17-Model!P10-Model!P11-P189+P136)+P189-P82+P83,Model!P16+Model!P17-Model!P10-Model!P11+P136-P82+P83)</f>
        <v>3.708706006</v>
      </c>
      <c r="Q242" s="160">
        <f>IF(Model!Q16+Model!Q17-Model!Q10-Model!Q11-Q189+Q136&gt;0,(1-'Assumptions (Coal)'!P36)*(Model!Q16+Model!Q17-Model!Q10-Model!Q11-Q189+Q136)+Q189-Q82+Q83,Model!Q16+Model!Q17-Model!Q10-Model!Q11+Q136-Q82+Q83)</f>
        <v>4.168224463</v>
      </c>
      <c r="R242" s="160">
        <f>IF(Model!R16+Model!R17-Model!R10-Model!R11-R189+R136&gt;0,(1-'Assumptions (Coal)'!Q36)*(Model!R16+Model!R17-Model!R10-Model!R11-R189+R136)+R189-R82+R83,Model!R16+Model!R17-Model!R10-Model!R11+R136-R82+R83)</f>
        <v>2.518415258</v>
      </c>
      <c r="S242" s="160">
        <f>IF(Model!S16+Model!S17-Model!S10-Model!S11-S189+S136&gt;0,(1-'Assumptions (Coal)'!R36)*(Model!S16+Model!S17-Model!S10-Model!S11-S189+S136)+S189-S82+S83,Model!S16+Model!S17-Model!S10-Model!S11+S136-S82+S83)</f>
        <v>2.825676856</v>
      </c>
      <c r="T242" s="160">
        <f>IF(Model!T16+Model!T17-Model!T10-Model!T11-T189+T136&gt;0,(1-'Assumptions (Coal)'!S36)*(Model!T16+Model!T17-Model!T10-Model!T11-T189+T136)+T189-T82+T83,Model!T16+Model!T17-Model!T10-Model!T11+T136-T82+T83)</f>
        <v>3.039700092</v>
      </c>
      <c r="U242" s="160">
        <f>IF(Model!U16+Model!U17-Model!U10-Model!U11-U189+U136&gt;0,(1-'Assumptions (Coal)'!T36)*(Model!U16+Model!U17-Model!U10-Model!U11-U189+U136)+U189-U82+U83,Model!U16+Model!U17-Model!U10-Model!U11+U136-U82+U83)</f>
        <v>3.071698383</v>
      </c>
      <c r="V242" s="160">
        <f>IF(Model!V16+Model!V17-Model!V10-Model!V11-V189+V136&gt;0,(1-'Assumptions (Coal)'!U36)*(Model!V16+Model!V17-Model!V10-Model!V11-V189+V136)+V189-V82+V83,Model!V16+Model!V17-Model!V10-Model!V11+V136-V82+V83)</f>
        <v>3.139023798</v>
      </c>
      <c r="W242" s="160">
        <f>IF(Model!W16+Model!W17-Model!W10-Model!W11-W189+W136&gt;0,(1-'Assumptions (Coal)'!V36)*(Model!W16+Model!W17-Model!W10-Model!W11-W189+W136)+W189-W82+W83,Model!W16+Model!W17-Model!W10-Model!W11+W136-W82+W83)</f>
        <v>3.067479887</v>
      </c>
      <c r="X242" s="160">
        <f>IF(Model!X16+Model!X17-Model!X10-Model!X11-X189+X136&gt;0,(1-'Assumptions (Coal)'!W36)*(Model!X16+Model!X17-Model!X10-Model!X11-X189+X136)+X189-X82+X83,Model!X16+Model!X17-Model!X10-Model!X11+X136-X82+X83)</f>
        <v>3.004266336</v>
      </c>
      <c r="Y242" s="160">
        <f>IF(Model!Y16+Model!Y17-Model!Y10-Model!Y11-Y189+Y136&gt;0,(1-'Assumptions (Coal)'!X36)*(Model!Y16+Model!Y17-Model!Y10-Model!Y11-Y189+Y136)+Y189-Y82+Y83,Model!Y16+Model!Y17-Model!Y10-Model!Y11+Y136-Y82+Y83)</f>
        <v>2.967761809</v>
      </c>
      <c r="Z242" s="160">
        <f>IF(Model!Z16+Model!Z17-Model!Z10-Model!Z11-Z189+Z136&gt;0,(1-'Assumptions (Coal)'!Y36)*(Model!Z16+Model!Z17-Model!Z10-Model!Z11-Z189+Z136)+Z189-Z82+Z83,Model!Z16+Model!Z17-Model!Z10-Model!Z11+Z136-Z82+Z83)</f>
        <v>2.95556981</v>
      </c>
      <c r="AA242" s="160">
        <f>IF(Model!AA16+Model!AA17-Model!AA10-Model!AA11-AA189+AA136&gt;0,(1-'Assumptions (Coal)'!Z36)*(Model!AA16+Model!AA17-Model!AA10-Model!AA11-AA189+AA136)+AA189-AA82+AA83,Model!AA16+Model!AA17-Model!AA10-Model!AA11+AA136-AA82+AA83)</f>
        <v>2.09512851</v>
      </c>
      <c r="AB242" s="160">
        <f>IF(Model!AB16+Model!AB17-Model!AB10-Model!AB11-AB189+AB136&gt;0,(1-'Assumptions (Coal)'!AA36)*(Model!AB16+Model!AB17-Model!AB10-Model!AB11-AB189+AB136)+AB189-AB82+AB83,Model!AB16+Model!AB17-Model!AB10-Model!AB11+AB136-AB82+AB83)</f>
        <v>1.767749336</v>
      </c>
      <c r="AC242" s="160">
        <f>IF(Model!AC16+Model!AC17-Model!AC10-Model!AC11-AC189+AC136&gt;0,(1-'Assumptions (Coal)'!AB36)*(Model!AC16+Model!AC17-Model!AC10-Model!AC11-AC189+AC136)+AC189-AC82+AC83,Model!AC16+Model!AC17-Model!AC10-Model!AC11+AC136-AC82+AC83)</f>
        <v>0.7582514548</v>
      </c>
      <c r="AD242" s="160">
        <f>IF(Model!AD16+Model!AD17-Model!AD10-Model!AD11-AD189+AD136&gt;0,(1-'Assumptions (Coal)'!AC36)*(Model!AD16+Model!AD17-Model!AD10-Model!AD11-AD189+AD136)+AD189-AD82+AD83,Model!AD16+Model!AD17-Model!AD10-Model!AD11+AD136-AD82+AD83)</f>
        <v>0.7395589588</v>
      </c>
      <c r="AE242" s="160">
        <f>IF(Model!AE16+Model!AE17-Model!AE10-Model!AE11-AE189+AE136&gt;0,(1-'Assumptions (Coal)'!AD36)*(Model!AE16+Model!AE17-Model!AE10-Model!AE11-AE189+AE136)+AE189-AE82+AE83,Model!AE16+Model!AE17-Model!AE10-Model!AE11+AE136-AE82+AE83)</f>
        <v>-0.03160228814</v>
      </c>
      <c r="AF242" s="160">
        <f>IF(Model!AF16+Model!AF17-Model!AF10-Model!AF11-AF189+AF136&gt;0,(1-'Assumptions (Coal)'!AE36)*(Model!AF16+Model!AF17-Model!AF10-Model!AF11-AF189+AF136)+AF189-AF82+AF83,Model!AF16+Model!AF17-Model!AF10-Model!AF11+AF136-AF82+AF83)</f>
        <v>-0.1175608213</v>
      </c>
      <c r="AG242" s="160">
        <f>IF(Model!AG16+Model!AG17-Model!AG10-Model!AG11-AG189+AG136&gt;0,(1-'Assumptions (Coal)'!AF36)*(Model!AG16+Model!AG17-Model!AG10-Model!AG11-AG189+AG136)+AG189-AG82+AG83,Model!AG16+Model!AG17-Model!AG10-Model!AG11+AG136-AG82+AG83)</f>
        <v>0.5277660864</v>
      </c>
      <c r="AH242" s="160">
        <f>IF(Model!AH16+Model!AH17-Model!AH10-Model!AH11-AH189+AH136&gt;0,(1-'Assumptions (Coal)'!AG36)*(Model!AH16+Model!AH17-Model!AH10-Model!AH11-AH189+AH136)+AH189-AH82+AH83,Model!AH16+Model!AH17-Model!AH10-Model!AH11+AH136-AH82+AH83)</f>
        <v>0.05510086395</v>
      </c>
      <c r="AI242" s="160">
        <f>IF(Model!AI16+Model!AI17-Model!AI10-Model!AI11-AI189+AI136&gt;0,(1-'Assumptions (Coal)'!AH36)*(Model!AI16+Model!AI17-Model!AI10-Model!AI11-AI189+AI136)+AI189-AI82+AI83,Model!AI16+Model!AI17-Model!AI10-Model!AI11+AI136-AI82+AI83)</f>
        <v>0.1285627355</v>
      </c>
      <c r="AJ242" s="160">
        <f>IF(Model!AJ16+Model!AJ17-Model!AJ10-Model!AJ11-AJ189+AJ136&gt;0,(1-'Assumptions (Coal)'!AI36)*(Model!AJ16+Model!AJ17-Model!AJ10-Model!AJ11-AJ189+AJ136)+AJ189-AJ82+AJ83,Model!AJ16+Model!AJ17-Model!AJ10-Model!AJ11+AJ136-AJ82+AJ83)</f>
        <v>0.07244876569</v>
      </c>
      <c r="AK242" s="160">
        <f>IF(Model!AK16+Model!AK17-Model!AK10-Model!AK11-AK189+AK136&gt;0,(1-'Assumptions (Coal)'!AJ36)*(Model!AK16+Model!AK17-Model!AK10-Model!AK11-AK189+AK136)+AK189-AK82+AK83,Model!AK16+Model!AK17-Model!AK10-Model!AK11+AK136-AK82+AK83)</f>
        <v>0.8075094498</v>
      </c>
      <c r="AL242" s="160">
        <f>IF(Model!AL16+Model!AL17-Model!AL10-Model!AL11-AL189+AL136&gt;0,(1-'Assumptions (Coal)'!AK36)*(Model!AL16+Model!AL17-Model!AL10-Model!AL11-AL189+AL136)+AL189-AL82+AL83,Model!AL16+Model!AL17-Model!AL10-Model!AL11+AL136-AL82+AL83)</f>
        <v>0.760269029</v>
      </c>
      <c r="AM242" s="160">
        <f>IF(Model!AM16+Model!AM17-Model!AM10-Model!AM11-AM189+AM136&gt;0,(1-'Assumptions (Coal)'!AL36)*(Model!AM16+Model!AM17-Model!AM10-Model!AM11-AM189+AM136)+AM189-AM82+AM83,Model!AM16+Model!AM17-Model!AM10-Model!AM11+AM136-AM82+AM83)</f>
        <v>0.7895777184</v>
      </c>
      <c r="AN242" s="160">
        <f>IF(Model!AN16+Model!AN17-Model!AN10-Model!AN11-AN189+AN136&gt;0,(1-'Assumptions (Coal)'!AM36)*(Model!AN16+Model!AN17-Model!AN10-Model!AN11-AN189+AN136)+AN189-AN82+AN83,Model!AN16+Model!AN17-Model!AN10-Model!AN11+AN136-AN82+AN83)</f>
        <v>1.503085817</v>
      </c>
      <c r="AO242" s="160">
        <f>IF(Model!AO16+Model!AO17-Model!AO10-Model!AO11-AO189+AO136&gt;0,(1-'Assumptions (Coal)'!AN36)*(Model!AO16+Model!AO17-Model!AO10-Model!AO11-AO189+AO136)+AO189-AO82+AO83,Model!AO16+Model!AO17-Model!AO10-Model!AO11+AO136-AO82+AO83)</f>
        <v>2.181042341</v>
      </c>
      <c r="AP242" s="160">
        <f>IF(Model!AP16+Model!AP17-Model!AP10-Model!AP11-AP189+AP136&gt;0,(1-'Assumptions (Coal)'!AO36)*(Model!AP16+Model!AP17-Model!AP10-Model!AP11-AP189+AP136)+AP189-AP82+AP83,Model!AP16+Model!AP17-Model!AP10-Model!AP11+AP136-AP82+AP83)</f>
        <v>2.228619771</v>
      </c>
      <c r="AQ242" s="160">
        <f>IF(Model!AQ16+Model!AQ17-Model!AQ10-Model!AQ11-AQ189+AQ136&gt;0,(1-'Assumptions (Coal)'!AP36)*(Model!AQ16+Model!AQ17-Model!AQ10-Model!AQ11-AQ189+AQ136)+AQ189-AQ82+AQ83,Model!AQ16+Model!AQ17-Model!AQ10-Model!AQ11+AQ136-AQ82+AQ83)</f>
        <v>2.28627459</v>
      </c>
      <c r="AR242" s="160">
        <f>IF(Model!AR16+Model!AR17-Model!AR10-Model!AR11-AR189+AR136&gt;0,(1-'Assumptions (Coal)'!AQ36)*(Model!AR16+Model!AR17-Model!AR10-Model!AR11-AR189+AR136)+AR189-AR82+AR83,Model!AR16+Model!AR17-Model!AR10-Model!AR11+AR136-AR82+AR83)</f>
        <v>2.252458986</v>
      </c>
      <c r="AS242" s="160">
        <f>IF(Model!AS16+Model!AS17-Model!AS10-Model!AS11-AS189+AS136&gt;0,(1-'Assumptions (Coal)'!AR36)*(Model!AS16+Model!AS17-Model!AS10-Model!AS11-AS189+AS136)+AS189-AS82+AS83,Model!AS16+Model!AS17-Model!AS10-Model!AS11+AS136-AS82+AS83)</f>
        <v>2.224670758</v>
      </c>
      <c r="AT242" s="160">
        <f>IF(Model!AT16+Model!AT17-Model!AT10-Model!AT11-AT189+AT136&gt;0,(1-'Assumptions (Coal)'!AS36)*(Model!AT16+Model!AT17-Model!AT10-Model!AT11-AT189+AT136)+AT189-AT82+AT83,Model!AT16+Model!AT17-Model!AT10-Model!AT11+AT136-AT82+AT83)</f>
        <v>2.20563106</v>
      </c>
      <c r="AU242" s="160">
        <f>IF(Model!AU16+Model!AU17-Model!AU10-Model!AU11-AU189+AU136&gt;0,(1-'Assumptions (Coal)'!AT36)*(Model!AU16+Model!AU17-Model!AU10-Model!AU11-AU189+AU136)+AU189-AU82+AU83,Model!AU16+Model!AU17-Model!AU10-Model!AU11+AU136-AU82+AU83)</f>
        <v>2.197269904</v>
      </c>
      <c r="AV242" s="160">
        <f>IF(Model!AV16+Model!AV17-Model!AV10-Model!AV11-AV189+AV136&gt;0,(1-'Assumptions (Coal)'!AU36)*(Model!AV16+Model!AV17-Model!AV10-Model!AV11-AV189+AV136)+AV189-AV82+AV83,Model!AV16+Model!AV17-Model!AV10-Model!AV11+AV136-AV82+AV83)</f>
        <v>2.521732811</v>
      </c>
      <c r="AW242" s="160">
        <f>IF(Model!AW16+Model!AW17-Model!AW10-Model!AW11-AW189+AW136&gt;0,(1-'Assumptions (Coal)'!AV36)*(Model!AW16+Model!AW17-Model!AW10-Model!AW11-AW189+AW136)+AW189-AW82+AW83,Model!AW16+Model!AW17-Model!AW10-Model!AW11+AW136-AW82+AW83)</f>
        <v>2.741238406</v>
      </c>
      <c r="AX242" s="160">
        <f>IF(Model!AX16+Model!AX17-Model!AX10-Model!AX11-AX189+AX136&gt;0,(1-'Assumptions (Coal)'!AW36)*(Model!AX16+Model!AX17-Model!AX10-Model!AX11-AX189+AX136)+AX189-AX82+AX83,Model!AX16+Model!AX17-Model!AX10-Model!AX11+AX136-AX82+AX83)</f>
        <v>3.181188658</v>
      </c>
      <c r="AY242" s="160">
        <f>IF(Model!AY16+Model!AY17-Model!AY10-Model!AY11-AY189+AY136&gt;0,(1-'Assumptions (Coal)'!AX36)*(Model!AY16+Model!AY17-Model!AY10-Model!AY11-AY189+AY136)+AY189-AY82+AY83,Model!AY16+Model!AY17-Model!AY10-Model!AY11+AY136-AY82+AY83)</f>
        <v>3.298314399</v>
      </c>
      <c r="AZ242" s="160">
        <f>IF(Model!AZ16+Model!AZ17-Model!AZ10-Model!AZ11-AZ189+AZ136&gt;0,(1-'Assumptions (Coal)'!AY36)*(Model!AZ16+Model!AZ17-Model!AZ10-Model!AZ11-AZ189+AZ136)+AZ189-AZ82+AZ83,Model!AZ16+Model!AZ17-Model!AZ10-Model!AZ11+AZ136-AZ82+AZ83)</f>
        <v>3.683317452</v>
      </c>
      <c r="BA242" s="160">
        <f>IF(Model!BA16+Model!BA17-Model!BA10-Model!BA11-BA189+BA136&gt;0,(1-'Assumptions (Coal)'!AZ36)*(Model!BA16+Model!BA17-Model!BA10-Model!BA11-BA189+BA136)+BA189-BA82+BA83,Model!BA16+Model!BA17-Model!BA10-Model!BA11+BA136-BA82+BA83)</f>
        <v>3.65894033</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2.011479884</v>
      </c>
      <c r="D243" s="160">
        <f>IF(Model!D16+Model!D17-Model!D10-Model!D11-D189+D136&gt;0,'Assumptions (Coal)'!C36*(Model!D16+Model!D17-Model!D10-Model!D11-D189+D136)-'Assumptions (Coal)'!C37*Model!D9/10^3,-'Assumptions (Coal)'!C37*Model!D9/10^3)</f>
        <v>2.003914518</v>
      </c>
      <c r="E243" s="160">
        <f>IF(Model!E16+Model!E17-Model!E10-Model!E11-E189+E136&gt;0,'Assumptions (Coal)'!D36*(Model!E16+Model!E17-Model!E10-Model!E11-E189+E136)-'Assumptions (Coal)'!D37*Model!E9/10^3,-'Assumptions (Coal)'!D37*Model!E9/10^3)</f>
        <v>1.784669621</v>
      </c>
      <c r="F243" s="160">
        <f>IF(Model!F16+Model!F17-Model!F10-Model!F11-F189+F136&gt;0,'Assumptions (Coal)'!E36*(Model!F16+Model!F17-Model!F10-Model!F11-F189+F136)-'Assumptions (Coal)'!E37*Model!F9/10^3,-'Assumptions (Coal)'!E37*Model!F9/10^3)</f>
        <v>2.542102027</v>
      </c>
      <c r="G243" s="160">
        <f>IF(Model!G16+Model!G17-Model!G10-Model!G11-G189+G136&gt;0,'Assumptions (Coal)'!F36*(Model!G16+Model!G17-Model!G10-Model!G11-G189+G136)-'Assumptions (Coal)'!F37*Model!G9/10^3,-'Assumptions (Coal)'!F37*Model!G9/10^3)</f>
        <v>2.770352869</v>
      </c>
      <c r="H243" s="160">
        <f>IF(Model!H16+Model!H17-Model!H10-Model!H11-H189+H136&gt;0,'Assumptions (Coal)'!G36*(Model!H16+Model!H17-Model!H10-Model!H11-H189+H136)-'Assumptions (Coal)'!G37*Model!H9/10^3,-'Assumptions (Coal)'!G37*Model!H9/10^3)</f>
        <v>3.615179337</v>
      </c>
      <c r="I243" s="160">
        <f>IF(Model!I16+Model!I17-Model!I10-Model!I11-I189+I136&gt;0,'Assumptions (Coal)'!H36*(Model!I16+Model!I17-Model!I10-Model!I11-I189+I136)-'Assumptions (Coal)'!H37*Model!I9/10^3,-'Assumptions (Coal)'!H37*Model!I9/10^3)</f>
        <v>3.054612011</v>
      </c>
      <c r="J243" s="160">
        <f>IF(Model!J16+Model!J17-Model!J10-Model!J11-J189+J136&gt;0,'Assumptions (Coal)'!I36*(Model!J16+Model!J17-Model!J10-Model!J11-J189+J136)-'Assumptions (Coal)'!I37*Model!J9/10^3,-'Assumptions (Coal)'!I37*Model!J9/10^3)</f>
        <v>3.40186941</v>
      </c>
      <c r="K243" s="160">
        <f>IF(Model!K16+Model!K17-Model!K10-Model!K11-K189+K136&gt;0,'Assumptions (Coal)'!J36*(Model!K16+Model!K17-Model!K10-Model!K11-K189+K136)-'Assumptions (Coal)'!J37*Model!K9/10^3,-'Assumptions (Coal)'!J37*Model!K9/10^3)</f>
        <v>3.940333176</v>
      </c>
      <c r="L243" s="160">
        <f>IF(Model!L16+Model!L17-Model!L10-Model!L11-L189+L136&gt;0,'Assumptions (Coal)'!K36*(Model!L16+Model!L17-Model!L10-Model!L11-L189+L136)-'Assumptions (Coal)'!K37*Model!L9/10^3,-'Assumptions (Coal)'!K37*Model!L9/10^3)</f>
        <v>2.20534786</v>
      </c>
      <c r="M243" s="160">
        <f>IF(Model!M16+Model!M17-Model!M10-Model!M11-M189+M136&gt;0,'Assumptions (Coal)'!L36*(Model!M16+Model!M17-Model!M10-Model!M11-M189+M136)-'Assumptions (Coal)'!L37*Model!M9/10^3,-'Assumptions (Coal)'!L37*Model!M9/10^3)</f>
        <v>2.244634349</v>
      </c>
      <c r="N243" s="160">
        <f>IF(Model!N16+Model!N17-Model!N10-Model!N11-N189+N136&gt;0,'Assumptions (Coal)'!M36*(Model!N16+Model!N17-Model!N10-Model!N11-N189+N136)-'Assumptions (Coal)'!M37*Model!N9/10^3,-'Assumptions (Coal)'!M37*Model!N9/10^3)</f>
        <v>2.01443242</v>
      </c>
      <c r="O243" s="160">
        <f>IF(Model!O16+Model!O17-Model!O10-Model!O11-O189+O136&gt;0,'Assumptions (Coal)'!N36*(Model!O16+Model!O17-Model!O10-Model!O11-O189+O136)-'Assumptions (Coal)'!N37*Model!O9/10^3,-'Assumptions (Coal)'!N37*Model!O9/10^3)</f>
        <v>1.245569554</v>
      </c>
      <c r="P243" s="160">
        <f>IF(Model!P16+Model!P17-Model!P10-Model!P11-P189+P136&gt;0,'Assumptions (Coal)'!O36*(Model!P16+Model!P17-Model!P10-Model!P11-P189+P136)-'Assumptions (Coal)'!O37*Model!P9/10^3,-'Assumptions (Coal)'!O37*Model!P9/10^3)</f>
        <v>1.645810816</v>
      </c>
      <c r="Q243" s="160">
        <f>IF(Model!Q16+Model!Q17-Model!Q10-Model!Q11-Q189+Q136&gt;0,'Assumptions (Coal)'!P36*(Model!Q16+Model!Q17-Model!Q10-Model!Q11-Q189+Q136)-'Assumptions (Coal)'!P37*Model!Q9/10^3,-'Assumptions (Coal)'!P37*Model!Q9/10^3)</f>
        <v>1.855133769</v>
      </c>
      <c r="R243" s="160">
        <f>IF(Model!R16+Model!R17-Model!R10-Model!R11-R189+R136&gt;0,'Assumptions (Coal)'!Q36*(Model!R16+Model!R17-Model!R10-Model!R11-R189+R136)-'Assumptions (Coal)'!Q37*Model!R9/10^3,-'Assumptions (Coal)'!Q37*Model!R9/10^3)</f>
        <v>1.022455655</v>
      </c>
      <c r="S243" s="160">
        <f>IF(Model!S16+Model!S17-Model!S10-Model!S11-S189+S136&gt;0,'Assumptions (Coal)'!R36*(Model!S16+Model!S17-Model!S10-Model!S11-S189+S136)-'Assumptions (Coal)'!R37*Model!S9/10^3,-'Assumptions (Coal)'!R37*Model!S9/10^3)</f>
        <v>1.224015166</v>
      </c>
      <c r="T243" s="160">
        <f>IF(Model!T16+Model!T17-Model!T10-Model!T11-T189+T136&gt;0,'Assumptions (Coal)'!S36*(Model!T16+Model!T17-Model!T10-Model!T11-T189+T136)-'Assumptions (Coal)'!S37*Model!T9/10^3,-'Assumptions (Coal)'!S37*Model!T9/10^3)</f>
        <v>1.365574567</v>
      </c>
      <c r="U243" s="160">
        <f>IF(Model!U16+Model!U17-Model!U10-Model!U11-U189+U136&gt;0,'Assumptions (Coal)'!T36*(Model!U16+Model!U17-Model!U10-Model!U11-U189+U136)-'Assumptions (Coal)'!T37*Model!U9/10^3,-'Assumptions (Coal)'!T37*Model!U9/10^3)</f>
        <v>0.6573052522</v>
      </c>
      <c r="V243" s="160">
        <f>IF(Model!V16+Model!V17-Model!V10-Model!V11-V189+V136&gt;0,'Assumptions (Coal)'!U36*(Model!V16+Model!V17-Model!V10-Model!V11-V189+V136)-'Assumptions (Coal)'!U37*Model!V9/10^3,-'Assumptions (Coal)'!U37*Model!V9/10^3)</f>
        <v>0.682654149</v>
      </c>
      <c r="W243" s="160">
        <f>IF(Model!W16+Model!W17-Model!W10-Model!W11-W189+W136&gt;0,'Assumptions (Coal)'!V36*(Model!W16+Model!W17-Model!W10-Model!W11-W189+W136)-'Assumptions (Coal)'!V37*Model!W9/10^3,-'Assumptions (Coal)'!V37*Model!W9/10^3)</f>
        <v>0.6698187266</v>
      </c>
      <c r="X243" s="160">
        <f>IF(Model!X16+Model!X17-Model!X10-Model!X11-X189+X136&gt;0,'Assumptions (Coal)'!W36*(Model!X16+Model!X17-Model!X10-Model!X11-X189+X136)-'Assumptions (Coal)'!W37*Model!X9/10^3,-'Assumptions (Coal)'!W37*Model!X9/10^3)</f>
        <v>0.657330094</v>
      </c>
      <c r="Y243" s="160">
        <f>IF(Model!Y16+Model!Y17-Model!Y10-Model!Y11-Y189+Y136&gt;0,'Assumptions (Coal)'!X36*(Model!Y16+Model!Y17-Model!Y10-Model!Y11-Y189+Y136)-'Assumptions (Coal)'!X37*Model!Y9/10^3,-'Assumptions (Coal)'!X37*Model!Y9/10^3)</f>
        <v>0.6515744434</v>
      </c>
      <c r="Z243" s="160">
        <f>IF(Model!Z16+Model!Z17-Model!Z10-Model!Z11-Z189+Z136&gt;0,'Assumptions (Coal)'!Y36*(Model!Z16+Model!Z17-Model!Z10-Model!Z11-Z189+Z136)-'Assumptions (Coal)'!Y37*Model!Z9/10^3,-'Assumptions (Coal)'!Y37*Model!Z9/10^3)</f>
        <v>0.6525091282</v>
      </c>
      <c r="AA243" s="160">
        <f>IF(Model!AA16+Model!AA17-Model!AA10-Model!AA11-AA189+AA136&gt;0,'Assumptions (Coal)'!Z36*(Model!AA16+Model!AA17-Model!AA10-Model!AA11-AA189+AA136)-'Assumptions (Coal)'!Z37*Model!AA9/10^3,-'Assumptions (Coal)'!Z37*Model!AA9/10^3)</f>
        <v>0.653921425</v>
      </c>
      <c r="AB243" s="160">
        <f>IF(Model!AB16+Model!AB17-Model!AB10-Model!AB11-AB189+AB136&gt;0,'Assumptions (Coal)'!AA36*(Model!AB16+Model!AB17-Model!AB10-Model!AB11-AB189+AB136)-'Assumptions (Coal)'!AA37*Model!AB9/10^3,-'Assumptions (Coal)'!AA37*Model!AB9/10^3)</f>
        <v>0.6738781196</v>
      </c>
      <c r="AC243" s="160">
        <f>IF(Model!AC16+Model!AC17-Model!AC10-Model!AC11-AC189+AC136&gt;0,'Assumptions (Coal)'!AB36*(Model!AC16+Model!AC17-Model!AC10-Model!AC11-AC189+AC136)-'Assumptions (Coal)'!AB37*Model!AC9/10^3,-'Assumptions (Coal)'!AB37*Model!AC9/10^3)</f>
        <v>0.6738877473</v>
      </c>
      <c r="AD243" s="160">
        <f>IF(Model!AD16+Model!AD17-Model!AD10-Model!AD11-AD189+AD136&gt;0,'Assumptions (Coal)'!AC36*(Model!AD16+Model!AD17-Model!AD10-Model!AD11-AD189+AD136)-'Assumptions (Coal)'!AC37*Model!AD9/10^3,-'Assumptions (Coal)'!AC37*Model!AD9/10^3)</f>
        <v>0.6794538681</v>
      </c>
      <c r="AE243" s="160">
        <f>IF(Model!AE16+Model!AE17-Model!AE10-Model!AE11-AE189+AE136&gt;0,'Assumptions (Coal)'!AD36*(Model!AE16+Model!AE17-Model!AE10-Model!AE11-AE189+AE136)-'Assumptions (Coal)'!AD37*Model!AE9/10^3,-'Assumptions (Coal)'!AD37*Model!AE9/10^3)</f>
        <v>0.6828928219</v>
      </c>
      <c r="AF243" s="160">
        <f>IF(Model!AF16+Model!AF17-Model!AF10-Model!AF11-AF189+AF136&gt;0,'Assumptions (Coal)'!AE36*(Model!AF16+Model!AF17-Model!AF10-Model!AF11-AF189+AF136)-'Assumptions (Coal)'!AE37*Model!AF9/10^3,-'Assumptions (Coal)'!AE37*Model!AF9/10^3)</f>
        <v>0.6849090292</v>
      </c>
      <c r="AG243" s="160">
        <f>IF(Model!AG16+Model!AG17-Model!AG10-Model!AG11-AG189+AG136&gt;0,'Assumptions (Coal)'!AF36*(Model!AG16+Model!AG17-Model!AG10-Model!AG11-AG189+AG136)-'Assumptions (Coal)'!AF37*Model!AG9/10^3,-'Assumptions (Coal)'!AF37*Model!AG9/10^3)</f>
        <v>0.6156350152</v>
      </c>
      <c r="AH243" s="160">
        <f>IF(Model!AH16+Model!AH17-Model!AH10-Model!AH11-AH189+AH136&gt;0,'Assumptions (Coal)'!AG36*(Model!AH16+Model!AH17-Model!AH10-Model!AH11-AH189+AH136)-'Assumptions (Coal)'!AG37*Model!AH9/10^3,-'Assumptions (Coal)'!AG37*Model!AH9/10^3)</f>
        <v>0.5106101498</v>
      </c>
      <c r="AI243" s="160">
        <f>IF(Model!AI16+Model!AI17-Model!AI10-Model!AI11-AI189+AI136&gt;0,'Assumptions (Coal)'!AH36*(Model!AI16+Model!AI17-Model!AI10-Model!AI11-AI189+AI136)-'Assumptions (Coal)'!AH37*Model!AI9/10^3,-'Assumptions (Coal)'!AH37*Model!AI9/10^3)</f>
        <v>0.3678209044</v>
      </c>
      <c r="AJ243" s="160">
        <f>IF(Model!AJ16+Model!AJ17-Model!AJ10-Model!AJ11-AJ189+AJ136&gt;0,'Assumptions (Coal)'!AI36*(Model!AJ16+Model!AJ17-Model!AJ10-Model!AJ11-AJ189+AJ136)-'Assumptions (Coal)'!AI37*Model!AJ9/10^3,-'Assumptions (Coal)'!AI37*Model!AJ9/10^3)</f>
        <v>0.3059257424</v>
      </c>
      <c r="AK243" s="160">
        <f>IF(Model!AK16+Model!AK17-Model!AK10-Model!AK11-AK189+AK136&gt;0,'Assumptions (Coal)'!AJ36*(Model!AK16+Model!AK17-Model!AK10-Model!AK11-AK189+AK136)-'Assumptions (Coal)'!AJ37*Model!AK9/10^3,-'Assumptions (Coal)'!AJ37*Model!AK9/10^3)</f>
        <v>0.276002363</v>
      </c>
      <c r="AL243" s="160">
        <f>IF(Model!AL16+Model!AL17-Model!AL10-Model!AL11-AL189+AL136&gt;0,'Assumptions (Coal)'!AK36*(Model!AL16+Model!AL17-Model!AL10-Model!AL11-AL189+AL136)-'Assumptions (Coal)'!AK37*Model!AL9/10^3,-'Assumptions (Coal)'!AK37*Model!AL9/10^3)</f>
        <v>0.2122321887</v>
      </c>
      <c r="AM243" s="160">
        <f>IF(Model!AM16+Model!AM17-Model!AM10-Model!AM11-AM189+AM136&gt;0,'Assumptions (Coal)'!AL36*(Model!AM16+Model!AM17-Model!AM10-Model!AM11-AM189+AM136)-'Assumptions (Coal)'!AL37*Model!AM9/10^3,-'Assumptions (Coal)'!AL37*Model!AM9/10^3)</f>
        <v>0.2744025615</v>
      </c>
      <c r="AN243" s="160">
        <f>IF(Model!AN16+Model!AN17-Model!AN10-Model!AN11-AN189+AN136&gt;0,'Assumptions (Coal)'!AM36*(Model!AN16+Model!AN17-Model!AN10-Model!AN11-AN189+AN136)-'Assumptions (Coal)'!AM37*Model!AN9/10^3,-'Assumptions (Coal)'!AM37*Model!AN9/10^3)</f>
        <v>0.2120219214</v>
      </c>
      <c r="AO243" s="160">
        <f>IF(Model!AO16+Model!AO17-Model!AO10-Model!AO11-AO189+AO136&gt;0,'Assumptions (Coal)'!AN36*(Model!AO16+Model!AO17-Model!AO10-Model!AO11-AO189+AO136)-'Assumptions (Coal)'!AN37*Model!AO9/10^3,-'Assumptions (Coal)'!AN37*Model!AO9/10^3)</f>
        <v>0.06613083113</v>
      </c>
      <c r="AP243" s="160">
        <f>IF(Model!AP16+Model!AP17-Model!AP10-Model!AP11-AP189+AP136&gt;0,'Assumptions (Coal)'!AO36*(Model!AP16+Model!AP17-Model!AP10-Model!AP11-AP189+AP136)-'Assumptions (Coal)'!AO37*Model!AP9/10^3,-'Assumptions (Coal)'!AO37*Model!AP9/10^3)</f>
        <v>0.05000493301</v>
      </c>
      <c r="AQ243" s="160">
        <f>IF(Model!AQ16+Model!AQ17-Model!AQ10-Model!AQ11-AQ189+AQ136&gt;0,'Assumptions (Coal)'!AP36*(Model!AQ16+Model!AQ17-Model!AQ10-Model!AQ11-AQ189+AQ136)-'Assumptions (Coal)'!AP37*Model!AQ9/10^3,-'Assumptions (Coal)'!AP37*Model!AQ9/10^3)</f>
        <v>0.1181930157</v>
      </c>
      <c r="AR243" s="160">
        <f>IF(Model!AR16+Model!AR17-Model!AR10-Model!AR11-AR189+AR136&gt;0,'Assumptions (Coal)'!AQ36*(Model!AR16+Model!AR17-Model!AR10-Model!AR11-AR189+AR136)-'Assumptions (Coal)'!AQ37*Model!AR9/10^3,-'Assumptions (Coal)'!AQ37*Model!AR9/10^3)</f>
        <v>0.1584319816</v>
      </c>
      <c r="AS243" s="160">
        <f>IF(Model!AS16+Model!AS17-Model!AS10-Model!AS11-AS189+AS136&gt;0,'Assumptions (Coal)'!AR36*(Model!AS16+Model!AS17-Model!AS10-Model!AS11-AS189+AS136)-'Assumptions (Coal)'!AR37*Model!AS9/10^3,-'Assumptions (Coal)'!AR37*Model!AS9/10^3)</f>
        <v>0.1918514526</v>
      </c>
      <c r="AT243" s="160">
        <f>IF(Model!AT16+Model!AT17-Model!AT10-Model!AT11-AT189+AT136&gt;0,'Assumptions (Coal)'!AS36*(Model!AT16+Model!AT17-Model!AT10-Model!AT11-AT189+AT136)-'Assumptions (Coal)'!AS37*Model!AT9/10^3,-'Assumptions (Coal)'!AS37*Model!AT9/10^3)</f>
        <v>0.2251235901</v>
      </c>
      <c r="AU243" s="160">
        <f>IF(Model!AU16+Model!AU17-Model!AU10-Model!AU11-AU189+AU136&gt;0,'Assumptions (Coal)'!AT36*(Model!AU16+Model!AU17-Model!AU10-Model!AU11-AU189+AU136)-'Assumptions (Coal)'!AT37*Model!AU9/10^3,-'Assumptions (Coal)'!AT37*Model!AU9/10^3)</f>
        <v>0.2604617956</v>
      </c>
      <c r="AV243" s="160">
        <f>IF(Model!AV16+Model!AV17-Model!AV10-Model!AV11-AV189+AV136&gt;0,'Assumptions (Coal)'!AU36*(Model!AV16+Model!AV17-Model!AV10-Model!AV11-AV189+AV136)-'Assumptions (Coal)'!AU37*Model!AV9/10^3,-'Assumptions (Coal)'!AU37*Model!AV9/10^3)</f>
        <v>0.2883482974</v>
      </c>
      <c r="AW243" s="160">
        <f>IF(Model!AW16+Model!AW17-Model!AW10-Model!AW11-AW189+AW136&gt;0,'Assumptions (Coal)'!AV36*(Model!AW16+Model!AW17-Model!AW10-Model!AW11-AW189+AW136)-'Assumptions (Coal)'!AV37*Model!AW9/10^3,-'Assumptions (Coal)'!AV37*Model!AW9/10^3)</f>
        <v>0.3017833523</v>
      </c>
      <c r="AX243" s="160">
        <f>IF(Model!AX16+Model!AX17-Model!AX10-Model!AX11-AX189+AX136&gt;0,'Assumptions (Coal)'!AW36*(Model!AX16+Model!AX17-Model!AX10-Model!AX11-AX189+AX136)-'Assumptions (Coal)'!AW37*Model!AX9/10^3,-'Assumptions (Coal)'!AW37*Model!AX9/10^3)</f>
        <v>0.3192658853</v>
      </c>
      <c r="AY243" s="160">
        <f>IF(Model!AY16+Model!AY17-Model!AY10-Model!AY11-AY189+AY136&gt;0,'Assumptions (Coal)'!AX36*(Model!AY16+Model!AY17-Model!AY10-Model!AY11-AY189+AY136)-'Assumptions (Coal)'!AX37*Model!AY9/10^3,-'Assumptions (Coal)'!AX37*Model!AY9/10^3)</f>
        <v>0.3605209044</v>
      </c>
      <c r="AZ243" s="160">
        <f>IF(Model!AZ16+Model!AZ17-Model!AZ10-Model!AZ11-AZ189+AZ136&gt;0,'Assumptions (Coal)'!AY36*(Model!AZ16+Model!AZ17-Model!AZ10-Model!AZ11-AZ189+AZ136)-'Assumptions (Coal)'!AY37*Model!AZ9/10^3,-'Assumptions (Coal)'!AY37*Model!AZ9/10^3)</f>
        <v>0.3818907631</v>
      </c>
      <c r="BA243" s="160">
        <f>IF(Model!BA16+Model!BA17-Model!BA10-Model!BA11-BA189+BA136&gt;0,'Assumptions (Coal)'!AZ36*(Model!BA16+Model!BA17-Model!BA10-Model!BA11-BA189+BA136)-'Assumptions (Coal)'!AZ37*Model!BA9/10^3,-'Assumptions (Coal)'!AZ37*Model!BA9/10^3)</f>
        <v>0.4296940446</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0.5718874931</v>
      </c>
      <c r="H244" s="181">
        <f>(1-'Assumptions (Coal)'!G36)*(-H136)+H82-H83</f>
        <v>0.8783749607</v>
      </c>
      <c r="I244" s="181">
        <f>(1-'Assumptions (Coal)'!H36)*(-I136)+I82-I83</f>
        <v>0.9049564506</v>
      </c>
      <c r="J244" s="181">
        <f>(1-'Assumptions (Coal)'!I36)*(-J136)+J82-J83</f>
        <v>1.279644331</v>
      </c>
      <c r="K244" s="181">
        <f>(1-'Assumptions (Coal)'!J36)*(-K136)+K82-K83</f>
        <v>1.304535058</v>
      </c>
      <c r="L244" s="181">
        <f>(1-'Assumptions (Coal)'!K36)*(-L136)+L82-L83</f>
        <v>1.314480006</v>
      </c>
      <c r="M244" s="181">
        <f>(1-'Assumptions (Coal)'!L36)*(-M136)+M82-M83</f>
        <v>0.8725462697</v>
      </c>
      <c r="N244" s="181">
        <f>(1-'Assumptions (Coal)'!M36)*(-N136)+N82-N83</f>
        <v>0.6601850692</v>
      </c>
      <c r="O244" s="181">
        <f>(1-'Assumptions (Coal)'!N36)*(-O136)+O82-O83</f>
        <v>0.6702857158</v>
      </c>
      <c r="P244" s="181">
        <f>(1-'Assumptions (Coal)'!O36)*(-P136)+P82-P83</f>
        <v>0.4081656132</v>
      </c>
      <c r="Q244" s="181">
        <f>(1-'Assumptions (Coal)'!P36)*(-Q136)+Q82-Q83</f>
        <v>0.4125684245</v>
      </c>
      <c r="R244" s="181">
        <f>(1-'Assumptions (Coal)'!Q36)*(-R136)+R82-R83</f>
        <v>0.4171803694</v>
      </c>
      <c r="S244" s="181">
        <f>(1-'Assumptions (Coal)'!R36)*(-S136)+S82-S83</f>
        <v>0.4220113816</v>
      </c>
      <c r="T244" s="181">
        <f>(1-'Assumptions (Coal)'!S36)*(-T136)+T82-T83</f>
        <v>0.4270718668</v>
      </c>
      <c r="U244" s="181">
        <f>(1-'Assumptions (Coal)'!T36)*(-U136)+U82-U83</f>
        <v>0.4535620039</v>
      </c>
      <c r="V244" s="181">
        <f>(1-'Assumptions (Coal)'!U36)*(-V136)+V82-V83</f>
        <v>0.4568935934</v>
      </c>
      <c r="W244" s="181">
        <f>(1-'Assumptions (Coal)'!V36)*(-W136)+W82-W83</f>
        <v>0.4603834333</v>
      </c>
      <c r="X244" s="181">
        <f>(1-'Assumptions (Coal)'!W36)*(-X136)+X82-X83</f>
        <v>0.4640390407</v>
      </c>
      <c r="Y244" s="181">
        <f>(1-'Assumptions (Coal)'!X36)*(-Y136)+Y82-Y83</f>
        <v>0.4678682894</v>
      </c>
      <c r="Z244" s="181">
        <f>(1-'Assumptions (Coal)'!Y36)*(-Z136)+Z82-Z83</f>
        <v>0.4718794274</v>
      </c>
      <c r="AA244" s="181">
        <f>(1-'Assumptions (Coal)'!Z36)*(-AA136)+AA82-AA83</f>
        <v>1.325205638</v>
      </c>
      <c r="AB244" s="181">
        <f>(1-'Assumptions (Coal)'!AA36)*(-AB136)+AB82-AB83</f>
        <v>1.714488609</v>
      </c>
      <c r="AC244" s="181">
        <f>(1-'Assumptions (Coal)'!AB36)*(-AC136)+AC82-AC83</f>
        <v>2.718743819</v>
      </c>
      <c r="AD244" s="181">
        <f>(1-'Assumptions (Coal)'!AC36)*(-AD136)+AD82-AD83</f>
        <v>2.757035881</v>
      </c>
      <c r="AE244" s="181">
        <f>(1-'Assumptions (Coal)'!AD36)*(-AE136)+AE82-AE83</f>
        <v>3.539550308</v>
      </c>
      <c r="AF244" s="181">
        <f>(1-'Assumptions (Coal)'!AE36)*(-AF136)+AF82-AF83</f>
        <v>3.636447223</v>
      </c>
      <c r="AG244" s="181">
        <f>(1-'Assumptions (Coal)'!AF36)*(-AG136)+AG82-AG83</f>
        <v>3.059401774</v>
      </c>
      <c r="AH244" s="181">
        <f>(1-'Assumptions (Coal)'!AG36)*(-AH136)+AH82-AH83</f>
        <v>3.564587443</v>
      </c>
      <c r="AI244" s="181">
        <f>(1-'Assumptions (Coal)'!AH36)*(-AI136)+AI82-AI83</f>
        <v>3.644643818</v>
      </c>
      <c r="AJ244" s="181">
        <f>(1-'Assumptions (Coal)'!AI36)*(-AJ136)+AJ82-AJ83</f>
        <v>3.68645963</v>
      </c>
      <c r="AK244" s="181">
        <f>(1-'Assumptions (Coal)'!AJ36)*(-AK136)+AK82-AK83</f>
        <v>3.08499894</v>
      </c>
      <c r="AL244" s="181">
        <f>(1-'Assumptions (Coal)'!AK36)*(-AL136)+AL82-AL83</f>
        <v>3.084853188</v>
      </c>
      <c r="AM244" s="181">
        <f>(1-'Assumptions (Coal)'!AL36)*(-AM136)+AM82-AM83</f>
        <v>3.115554475</v>
      </c>
      <c r="AN244" s="181">
        <f>(1-'Assumptions (Coal)'!AM36)*(-AN136)+AN82-AN83</f>
        <v>2.481066028</v>
      </c>
      <c r="AO244" s="181">
        <f>(1-'Assumptions (Coal)'!AN36)*(-AO136)+AO82-AO83</f>
        <v>1.885527776</v>
      </c>
      <c r="AP244" s="181">
        <f>(1-'Assumptions (Coal)'!AO36)*(-AP136)+AP82-AP83</f>
        <v>1.898068971</v>
      </c>
      <c r="AQ244" s="181">
        <f>(1-'Assumptions (Coal)'!AP36)*(-AQ136)+AQ82-AQ83</f>
        <v>1.911205872</v>
      </c>
      <c r="AR244" s="181">
        <f>(1-'Assumptions (Coal)'!AQ36)*(-AR136)+AR82-AR83</f>
        <v>1.924966775</v>
      </c>
      <c r="AS244" s="181">
        <f>(1-'Assumptions (Coal)'!AR36)*(-AS136)+AS82-AS83</f>
        <v>1.939381322</v>
      </c>
      <c r="AT244" s="181">
        <f>(1-'Assumptions (Coal)'!AS36)*(-AT136)+AT82-AT83</f>
        <v>1.95448056</v>
      </c>
      <c r="AU244" s="181">
        <f>(1-'Assumptions (Coal)'!AT36)*(-AU136)+AU82-AU83</f>
        <v>1.970297011</v>
      </c>
      <c r="AV244" s="181">
        <f>(1-'Assumptions (Coal)'!AU36)*(-AV136)+AV82-AV83</f>
        <v>1.653501645</v>
      </c>
      <c r="AW244" s="181">
        <f>(1-'Assumptions (Coal)'!AV36)*(-AW136)+AW82-AW83</f>
        <v>1.429500835</v>
      </c>
      <c r="AX244" s="181">
        <f>(1-'Assumptions (Coal)'!AW36)*(-AX136)+AX82-AX83</f>
        <v>1.011537324</v>
      </c>
      <c r="AY244" s="181">
        <f>(1-'Assumptions (Coal)'!AX36)*(-AY136)+AY82-AY83</f>
        <v>1.020151949</v>
      </c>
      <c r="AZ244" s="181">
        <f>(1-'Assumptions (Coal)'!AY36)*(-AZ136)+AZ82-AZ83</f>
        <v>0.6840476012</v>
      </c>
      <c r="BA244" s="181">
        <f>(1-'Assumptions (Coal)'!AZ36)*(-BA136)+BA82-BA83</f>
        <v>0.6721787032</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0.4612636</v>
      </c>
      <c r="N245" s="168">
        <f>'Assumptions (Coal)'!$V$35*N18/10^9</f>
        <v>0.2258002</v>
      </c>
      <c r="O245" s="168">
        <f>'Assumptions (Coal)'!$V$35*O18/10^9</f>
        <v>0</v>
      </c>
      <c r="P245" s="168">
        <f>'Assumptions (Coal)'!$V$35*P18/10^9</f>
        <v>0.259056</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0.3751702895</v>
      </c>
      <c r="AH245" s="168">
        <f>'Assumptions (Coal)'!$V$35*AH18/10^9</f>
        <v>0.264124209</v>
      </c>
      <c r="AI245" s="168">
        <f>'Assumptions (Coal)'!$V$35*AI18/10^9</f>
        <v>0.470700809</v>
      </c>
      <c r="AJ245" s="168">
        <f>'Assumptions (Coal)'!$V$35*AJ18/10^9</f>
        <v>0</v>
      </c>
      <c r="AK245" s="168">
        <f>'Assumptions (Coal)'!$V$35*AK18/10^9</f>
        <v>0.3672379179</v>
      </c>
      <c r="AL245" s="168">
        <f>'Assumptions (Coal)'!$V$35*AL18/10^9</f>
        <v>0.01876630895</v>
      </c>
      <c r="AM245" s="168">
        <f>'Assumptions (Coal)'!$V$35*AM18/10^9</f>
        <v>0</v>
      </c>
      <c r="AN245" s="168">
        <f>'Assumptions (Coal)'!$V$35*AN18/10^9</f>
        <v>0.3651819179</v>
      </c>
      <c r="AO245" s="168">
        <f>'Assumptions (Coal)'!$V$35*AO18/10^9</f>
        <v>0.333154409</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140.9674077</v>
      </c>
      <c r="D246" s="183">
        <f>D9*'Assumptions (Coal)'!$V$31*10^3</f>
        <v>135.3836621</v>
      </c>
      <c r="E246" s="183">
        <f>E9*'Assumptions (Coal)'!$V$31*10^3</f>
        <v>142.145152</v>
      </c>
      <c r="F246" s="183">
        <f>F9*'Assumptions (Coal)'!$V$31*10^3</f>
        <v>147.298222</v>
      </c>
      <c r="G246" s="183">
        <f>G9*'Assumptions (Coal)'!$V$31*10^3</f>
        <v>149.1973472</v>
      </c>
      <c r="H246" s="183">
        <f>H9*'Assumptions (Coal)'!$V$31*10^3</f>
        <v>148.6696092</v>
      </c>
      <c r="I246" s="183">
        <f>I9*'Assumptions (Coal)'!$V$31*10^3</f>
        <v>146.6987967</v>
      </c>
      <c r="J246" s="183">
        <f>J9*'Assumptions (Coal)'!$V$31*10^3</f>
        <v>147.5882087</v>
      </c>
      <c r="K246" s="183">
        <f>K9*'Assumptions (Coal)'!$V$31*10^3</f>
        <v>147.4408519</v>
      </c>
      <c r="L246" s="183">
        <f>L9*'Assumptions (Coal)'!$V$31*10^3</f>
        <v>139.398753</v>
      </c>
      <c r="M246" s="183">
        <f>M9*'Assumptions (Coal)'!$V$31*10^3</f>
        <v>150.4882297</v>
      </c>
      <c r="N246" s="183">
        <f>N9*'Assumptions (Coal)'!$V$31*10^3</f>
        <v>158.2281543</v>
      </c>
      <c r="O246" s="183">
        <f>O9*'Assumptions (Coal)'!$V$31*10^3</f>
        <v>138.3782402</v>
      </c>
      <c r="P246" s="183">
        <f>P9*'Assumptions (Coal)'!$V$31*10^3</f>
        <v>149.7180265</v>
      </c>
      <c r="Q246" s="183">
        <f>Q9*'Assumptions (Coal)'!$V$31*10^3</f>
        <v>148.4849251</v>
      </c>
      <c r="R246" s="183">
        <f>R9*'Assumptions (Coal)'!$V$31*10^3</f>
        <v>121.8095761</v>
      </c>
      <c r="S246" s="183">
        <f>S9*'Assumptions (Coal)'!$V$31*10^3</f>
        <v>121.485545</v>
      </c>
      <c r="T246" s="183">
        <f>T9*'Assumptions (Coal)'!$V$31*10^3</f>
        <v>134.9311507</v>
      </c>
      <c r="U246" s="183">
        <f>U9*'Assumptions (Coal)'!$V$31*10^3</f>
        <v>111.9572864</v>
      </c>
      <c r="V246" s="183">
        <f>V9*'Assumptions (Coal)'!$V$31*10^3</f>
        <v>111.9572864</v>
      </c>
      <c r="W246" s="183">
        <f>W9*'Assumptions (Coal)'!$V$31*10^3</f>
        <v>111.9572864</v>
      </c>
      <c r="X246" s="184">
        <f>X9*('Assumptions (Coal)'!$V$31*10^3*X8/(X8+X13)+'Assumptions (Coal)'!$V$24*10^3*X13/(X8+X13))</f>
        <v>110.8658607</v>
      </c>
      <c r="Y246" s="184">
        <f>Y9*('Assumptions (Coal)'!$V$31*10^3*Y8/(Y8+Y13)+'Assumptions (Coal)'!$V$24*10^3*Y13/(Y8+Y13))</f>
        <v>109.7744349</v>
      </c>
      <c r="Z246" s="184">
        <f>Z9*('Assumptions (Coal)'!$V$31*10^3*Z8/(Z8+Z13)+'Assumptions (Coal)'!$V$24*10^3*Z13/(Z8+Z13))</f>
        <v>108.6830092</v>
      </c>
      <c r="AA246" s="184">
        <f>AA9*('Assumptions (Coal)'!$V$31*10^3*AA8/(AA8+AA13)+'Assumptions (Coal)'!$V$24*10^3*AA13/(AA8+AA13))</f>
        <v>107.5915835</v>
      </c>
      <c r="AB246" s="184">
        <f>AB9*('Assumptions (Coal)'!$V$31*10^3*AB8/(AB8+AB13)+'Assumptions (Coal)'!$V$24*10^3*AB13/(AB8+AB13))</f>
        <v>106.5001577</v>
      </c>
      <c r="AC246" s="184">
        <f>AC9*('Assumptions (Coal)'!$V$31*10^3*AC8/(AC8+AC13)+'Assumptions (Coal)'!$V$24*10^3*AC13/(AC8+AC13))</f>
        <v>105.408732</v>
      </c>
      <c r="AD246" s="184">
        <f>AD9*('Assumptions (Coal)'!$V$31*10^3*AD8/(AD8+AD13)+'Assumptions (Coal)'!$V$24*10^3*AD13/(AD8+AD13))</f>
        <v>104.3173063</v>
      </c>
      <c r="AE246" s="184">
        <f>AE9*('Assumptions (Coal)'!$V$31*10^3*AE8/(AE8+AE13)+'Assumptions (Coal)'!$V$24*10^3*AE13/(AE8+AE13))</f>
        <v>103.2258805</v>
      </c>
      <c r="AF246" s="184">
        <f>AF9*('Assumptions (Coal)'!$V$31*10^3*AF8/(AF8+AF13)+'Assumptions (Coal)'!$V$24*10^3*AF13/(AF8+AF13))</f>
        <v>102.1344548</v>
      </c>
      <c r="AG246" s="184">
        <f>AG9*('Assumptions (Coal)'!$V$31*10^3*AG8/(AG8+AG13)+'Assumptions (Coal)'!$V$24*10^3*AG13/(AG8+AG13))</f>
        <v>98.59802251</v>
      </c>
      <c r="AH246" s="184">
        <f>AH9*('Assumptions (Coal)'!$V$31*10^3*AH8/(AH8+AH13)+'Assumptions (Coal)'!$V$24*10^3*AH13/(AH8+AH13))</f>
        <v>95.97258502</v>
      </c>
      <c r="AI246" s="184">
        <f>AI9*('Assumptions (Coal)'!$V$31*10^3*AI8/(AI8+AI13)+'Assumptions (Coal)'!$V$24*10^3*AI13/(AI8+AI13))</f>
        <v>92.51785709</v>
      </c>
      <c r="AJ246" s="184">
        <f>AJ9*('Assumptions (Coal)'!$V$31*10^3*AJ8/(AJ8+AJ13)+'Assumptions (Coal)'!$V$24*10^3*AJ13/(AJ8+AJ13))</f>
        <v>91.37602108</v>
      </c>
      <c r="AK246" s="184">
        <f>AK9*('Assumptions (Coal)'!$V$31*10^3*AK8/(AK8+AK13)+'Assumptions (Coal)'!$V$24*10^3*AK13/(AK8+AK13))</f>
        <v>88.68730273</v>
      </c>
      <c r="AL246" s="184">
        <f>AL9*('Assumptions (Coal)'!$V$31*10^3*AL8/(AL8+AL13)+'Assumptions (Coal)'!$V$24*10^3*AL13/(AL8+AL13))</f>
        <v>87.46607045</v>
      </c>
      <c r="AM246" s="184">
        <f>AM9*('Assumptions (Coal)'!$V$31*10^3*AM8/(AM8+AM13)+'Assumptions (Coal)'!$V$24*10^3*AM13/(AM8+AM13))</f>
        <v>86.31598997</v>
      </c>
      <c r="AN246" s="184">
        <f>AN9*('Assumptions (Coal)'!$V$31*10^3*AN8/(AN8+AN13)+'Assumptions (Coal)'!$V$24*10^3*AN13/(AN8+AN13))</f>
        <v>83.83886908</v>
      </c>
      <c r="AO246" s="184">
        <f>AO9*('Assumptions (Coal)'!$V$31*10^3*AO8/(AO8+AO13)+'Assumptions (Coal)'!$V$24*10^3*AO13/(AO8+AO13))</f>
        <v>81.62834554</v>
      </c>
      <c r="AP246" s="184">
        <f>AP9*('Assumptions (Coal)'!$V$31*10^3*AP8/(AP8+AP13)+'Assumptions (Coal)'!$V$24*10^3*AP13/(AP8+AP13))</f>
        <v>80.47857755</v>
      </c>
      <c r="AQ246" s="184">
        <f>AQ9*('Assumptions (Coal)'!$V$31*10^3*AQ8/(AQ8+AQ13)+'Assumptions (Coal)'!$V$24*10^3*AQ13/(AQ8+AQ13))</f>
        <v>79.32673227</v>
      </c>
      <c r="AR246" s="184">
        <f>AR9*('Assumptions (Coal)'!$V$31*10^3*AR8/(AR8+AR13)+'Assumptions (Coal)'!$V$24*10^3*AR13/(AR8+AR13))</f>
        <v>78.17269676</v>
      </c>
      <c r="AS246" s="184">
        <f>AS9*('Assumptions (Coal)'!$V$31*10^3*AS8/(AS8+AS13)+'Assumptions (Coal)'!$V$24*10^3*AS13/(AS8+AS13))</f>
        <v>77.01634972</v>
      </c>
      <c r="AT246" s="184">
        <f>AT9*('Assumptions (Coal)'!$V$31*10^3*AT8/(AT8+AT13)+'Assumptions (Coal)'!$V$24*10^3*AT13/(AT8+AT13))</f>
        <v>75.85756074</v>
      </c>
      <c r="AU246" s="184">
        <f>AU9*('Assumptions (Coal)'!$V$31*10^3*AU8/(AU8+AU13)+'Assumptions (Coal)'!$V$24*10^3*AU13/(AU8+AU13))</f>
        <v>74.69618939</v>
      </c>
      <c r="AV246" s="184">
        <f>AV9*('Assumptions (Coal)'!$V$31*10^3*AV8/(AV8+AV13)+'Assumptions (Coal)'!$V$24*10^3*AV13/(AV8+AV13))</f>
        <v>73.53208427</v>
      </c>
      <c r="AW246" s="184">
        <f>AW9*('Assumptions (Coal)'!$V$31*10^3*AW8/(AW8+AW13)+'Assumptions (Coal)'!$V$24*10^3*AW13/(AW8+AW13))</f>
        <v>72.36508194</v>
      </c>
      <c r="AX246" s="184">
        <f>AX9*('Assumptions (Coal)'!$V$31*10^3*AX8/(AX8+AX13)+'Assumptions (Coal)'!$V$24*10^3*AX13/(AX8+AX13))</f>
        <v>71.19500562</v>
      </c>
      <c r="AY246" s="184">
        <f>AY9*('Assumptions (Coal)'!$V$31*10^3*AY8/(AY8+AY13)+'Assumptions (Coal)'!$V$24*10^3*AY13/(AY8+AY13))</f>
        <v>70.02166387</v>
      </c>
      <c r="AZ246" s="184">
        <f>AZ9*('Assumptions (Coal)'!$V$31*10^3*AZ8/(AZ8+AZ13)+'Assumptions (Coal)'!$V$24*10^3*AZ13/(AZ8+AZ13))</f>
        <v>68.84484903</v>
      </c>
      <c r="BA246" s="184">
        <f>BA9*('Assumptions (Coal)'!$V$31*10^3*BA8/(BA8+BA13)+'Assumptions (Coal)'!$V$24*10^3*BA13/(BA8+BA13))</f>
        <v>67.66433542</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3230.4</v>
      </c>
      <c r="Y421" s="52">
        <f>'Assumptions (NG)'!X64</f>
        <v>490.1</v>
      </c>
      <c r="Z421" s="52">
        <f>'Assumptions (NG)'!Y64</f>
        <v>965.6</v>
      </c>
      <c r="AA421" s="52">
        <f>'Assumptions (NG)'!Z64</f>
        <v>75</v>
      </c>
      <c r="AB421" s="52">
        <f>'Assumptions (NG)'!AA64</f>
        <v>265.6</v>
      </c>
      <c r="AC421" s="52">
        <f>'Assumptions (NG)'!AB64</f>
        <v>0</v>
      </c>
      <c r="AD421" s="52">
        <f>'Assumptions (NG)'!AC64</f>
        <v>0</v>
      </c>
      <c r="AE421" s="52">
        <f>'Assumptions (NG)'!AD64</f>
        <v>0</v>
      </c>
      <c r="AF421" s="52">
        <f>'Assumptions (NG)'!AE64</f>
        <v>247.5</v>
      </c>
      <c r="AG421" s="52">
        <f>'Assumptions (NG)'!AF64</f>
        <v>762.7</v>
      </c>
      <c r="AH421" s="52">
        <f>'Assumptions (NG)'!AG64</f>
        <v>89.9</v>
      </c>
      <c r="AI421" s="52">
        <f>'Assumptions (NG)'!AH64</f>
        <v>332.6</v>
      </c>
      <c r="AJ421" s="52">
        <f>'Assumptions (NG)'!AI64</f>
        <v>0</v>
      </c>
      <c r="AK421" s="52">
        <f>'Assumptions (NG)'!AJ64</f>
        <v>260</v>
      </c>
      <c r="AL421" s="52">
        <f>'Assumptions (NG)'!AK64</f>
        <v>865.4</v>
      </c>
      <c r="AM421" s="52">
        <f>'Assumptions (NG)'!AL64</f>
        <v>7071.9</v>
      </c>
      <c r="AN421" s="52">
        <f>'Assumptions (NG)'!AM64</f>
        <v>4908.2</v>
      </c>
      <c r="AO421" s="52">
        <f>'Assumptions (NG)'!AN64</f>
        <v>8143.3</v>
      </c>
      <c r="AP421" s="52">
        <f>'Assumptions (NG)'!AO64</f>
        <v>6608.3</v>
      </c>
      <c r="AQ421" s="52">
        <f>'Assumptions (NG)'!AP64</f>
        <v>1872.9</v>
      </c>
      <c r="AR421" s="52">
        <f>'Assumptions (NG)'!AQ64</f>
        <v>238.8</v>
      </c>
      <c r="AS421" s="52">
        <f>'Assumptions (NG)'!AR64</f>
        <v>640</v>
      </c>
      <c r="AT421" s="52">
        <f>'Assumptions (NG)'!AS64</f>
        <v>644.4</v>
      </c>
      <c r="AU421" s="52">
        <f>'Assumptions (NG)'!AT64</f>
        <v>213.1</v>
      </c>
      <c r="AV421" s="52">
        <f>'Assumptions (NG)'!AU64</f>
        <v>1155.4</v>
      </c>
      <c r="AW421" s="52">
        <f>'Assumptions (NG)'!AV64</f>
        <v>1042.8</v>
      </c>
      <c r="AX421" s="52">
        <f>'Assumptions (NG)'!AW64</f>
        <v>985.5</v>
      </c>
      <c r="AY421" s="52">
        <f>'Assumptions (NG)'!AX64</f>
        <v>0</v>
      </c>
      <c r="AZ421" s="52">
        <f>'Assumptions (NG)'!AY64</f>
        <v>0</v>
      </c>
      <c r="BA421" s="52">
        <f>'Assumptions (NG)'!AZ64</f>
        <v>2569.8</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43713.5</v>
      </c>
      <c r="Y422" s="52">
        <f t="shared" ref="Y422:BA422" si="11">X422-Y421+X438</f>
        <v>46727.14703</v>
      </c>
      <c r="Z422" s="52">
        <f t="shared" si="11"/>
        <v>46524.99406</v>
      </c>
      <c r="AA422" s="52">
        <f t="shared" si="11"/>
        <v>47688.9411</v>
      </c>
      <c r="AB422" s="52">
        <f t="shared" si="11"/>
        <v>47771.68813</v>
      </c>
      <c r="AC422" s="52">
        <f t="shared" si="11"/>
        <v>48310.63516</v>
      </c>
      <c r="AD422" s="52">
        <f t="shared" si="11"/>
        <v>48583.98219</v>
      </c>
      <c r="AE422" s="52">
        <f t="shared" si="11"/>
        <v>48857.32922</v>
      </c>
      <c r="AF422" s="52">
        <f t="shared" si="11"/>
        <v>48883.17625</v>
      </c>
      <c r="AG422" s="52">
        <f t="shared" si="11"/>
        <v>48641.32329</v>
      </c>
      <c r="AH422" s="52">
        <f t="shared" si="11"/>
        <v>49587.47032</v>
      </c>
      <c r="AI422" s="52">
        <f t="shared" si="11"/>
        <v>49618.11735</v>
      </c>
      <c r="AJ422" s="52">
        <f t="shared" si="11"/>
        <v>50224.06438</v>
      </c>
      <c r="AK422" s="52">
        <f t="shared" si="11"/>
        <v>50237.41141</v>
      </c>
      <c r="AL422" s="52">
        <f t="shared" si="11"/>
        <v>49905.35844</v>
      </c>
      <c r="AM422" s="52">
        <f t="shared" si="11"/>
        <v>43972.20548</v>
      </c>
      <c r="AN422" s="52">
        <f t="shared" si="11"/>
        <v>46409.25251</v>
      </c>
      <c r="AO422" s="52">
        <f t="shared" si="11"/>
        <v>43447.49954</v>
      </c>
      <c r="AP422" s="52">
        <f t="shared" si="11"/>
        <v>45255.84657</v>
      </c>
      <c r="AQ422" s="52">
        <f t="shared" si="11"/>
        <v>50264.5936</v>
      </c>
      <c r="AR422" s="52">
        <f t="shared" si="11"/>
        <v>52172.04063</v>
      </c>
      <c r="AS422" s="52">
        <f t="shared" si="11"/>
        <v>52044.18767</v>
      </c>
      <c r="AT422" s="52">
        <f t="shared" si="11"/>
        <v>52313.1347</v>
      </c>
      <c r="AU422" s="52">
        <f t="shared" si="11"/>
        <v>53017.78173</v>
      </c>
      <c r="AV422" s="52">
        <f t="shared" si="11"/>
        <v>52348.82876</v>
      </c>
      <c r="AW422" s="52">
        <f t="shared" si="11"/>
        <v>52734.77579</v>
      </c>
      <c r="AX422" s="52">
        <f t="shared" si="11"/>
        <v>53065.42283</v>
      </c>
      <c r="AY422" s="52">
        <f t="shared" si="11"/>
        <v>54324.26986</v>
      </c>
      <c r="AZ422" s="52">
        <f t="shared" si="11"/>
        <v>54597.61689</v>
      </c>
      <c r="BA422" s="52">
        <f t="shared" si="11"/>
        <v>52301.16392</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11909.6</v>
      </c>
      <c r="Y423" s="199">
        <f>'Assumptions (NG)'!X189</f>
        <v>1697</v>
      </c>
      <c r="Z423" s="52">
        <f>'Assumptions (NG)'!Y189</f>
        <v>1042.8</v>
      </c>
      <c r="AA423" s="52">
        <f>'Assumptions (NG)'!Z189</f>
        <v>2010.1</v>
      </c>
      <c r="AB423" s="52">
        <f>'Assumptions (NG)'!AA189</f>
        <v>732</v>
      </c>
      <c r="AC423" s="52">
        <f>'Assumptions (NG)'!AB189</f>
        <v>1043.6</v>
      </c>
      <c r="AD423" s="52">
        <f>'Assumptions (NG)'!AC189</f>
        <v>551.8</v>
      </c>
      <c r="AE423" s="52">
        <f>'Assumptions (NG)'!AD189</f>
        <v>709</v>
      </c>
      <c r="AF423" s="52">
        <f>'Assumptions (NG)'!AE189</f>
        <v>507.4</v>
      </c>
      <c r="AG423" s="52">
        <f>'Assumptions (NG)'!AF189</f>
        <v>90.4</v>
      </c>
      <c r="AH423" s="52">
        <f>'Assumptions (NG)'!AG189</f>
        <v>0.8</v>
      </c>
      <c r="AI423" s="52">
        <f>'Assumptions (NG)'!AH189</f>
        <v>20</v>
      </c>
      <c r="AJ423" s="52">
        <f>'Assumptions (NG)'!AI189</f>
        <v>0</v>
      </c>
      <c r="AK423" s="52">
        <f>'Assumptions (NG)'!AJ189</f>
        <v>106.9</v>
      </c>
      <c r="AL423" s="52">
        <f>'Assumptions (NG)'!AK189</f>
        <v>168.1</v>
      </c>
      <c r="AM423" s="52">
        <f>'Assumptions (NG)'!AL189</f>
        <v>16.2</v>
      </c>
      <c r="AN423" s="52">
        <f>'Assumptions (NG)'!AM189</f>
        <v>119.3</v>
      </c>
      <c r="AO423" s="52">
        <f>'Assumptions (NG)'!AN189</f>
        <v>1173.9</v>
      </c>
      <c r="AP423" s="52">
        <f>'Assumptions (NG)'!AO189</f>
        <v>244.6</v>
      </c>
      <c r="AQ423" s="52">
        <f>'Assumptions (NG)'!AP189</f>
        <v>557.4</v>
      </c>
      <c r="AR423" s="52">
        <f>'Assumptions (NG)'!AQ189</f>
        <v>10.2</v>
      </c>
      <c r="AS423" s="52">
        <f>'Assumptions (NG)'!AR189</f>
        <v>89.8</v>
      </c>
      <c r="AT423" s="52">
        <f>'Assumptions (NG)'!AS189</f>
        <v>85.1</v>
      </c>
      <c r="AU423" s="52">
        <f>'Assumptions (NG)'!AT189</f>
        <v>277.4</v>
      </c>
      <c r="AV423" s="52">
        <f>'Assumptions (NG)'!AU189</f>
        <v>326.4</v>
      </c>
      <c r="AW423" s="52">
        <f>'Assumptions (NG)'!AV189</f>
        <v>10.5</v>
      </c>
      <c r="AX423" s="52">
        <f>'Assumptions (NG)'!AW189</f>
        <v>527.9</v>
      </c>
      <c r="AY423" s="52">
        <f>'Assumptions (NG)'!AX189</f>
        <v>0</v>
      </c>
      <c r="AZ423" s="52">
        <f>'Assumptions (NG)'!AY189</f>
        <v>227.9</v>
      </c>
      <c r="BA423" s="52">
        <f>'Assumptions (NG)'!AZ189</f>
        <v>227.5</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20462.5</v>
      </c>
      <c r="Y424" s="148">
        <f t="shared" ref="Y424:BA424" si="12">X424-Y423+X439</f>
        <v>30771.07992</v>
      </c>
      <c r="Z424" s="148">
        <f t="shared" si="12"/>
        <v>31521.25985</v>
      </c>
      <c r="AA424" s="148">
        <f t="shared" si="12"/>
        <v>30649.93977</v>
      </c>
      <c r="AB424" s="148">
        <f t="shared" si="12"/>
        <v>32024.01969</v>
      </c>
      <c r="AC424" s="148">
        <f t="shared" si="12"/>
        <v>31808.39962</v>
      </c>
      <c r="AD424" s="148">
        <f t="shared" si="12"/>
        <v>32396.17954</v>
      </c>
      <c r="AE424" s="148">
        <f t="shared" si="12"/>
        <v>32334.95947</v>
      </c>
      <c r="AF424" s="148">
        <f t="shared" si="12"/>
        <v>32632.53939</v>
      </c>
      <c r="AG424" s="148">
        <f t="shared" si="12"/>
        <v>33145.51931</v>
      </c>
      <c r="AH424" s="148">
        <f t="shared" si="12"/>
        <v>33331.09924</v>
      </c>
      <c r="AI424" s="148">
        <f t="shared" si="12"/>
        <v>33407.87916</v>
      </c>
      <c r="AJ424" s="148">
        <f t="shared" si="12"/>
        <v>33523.85908</v>
      </c>
      <c r="AK424" s="148">
        <f t="shared" si="12"/>
        <v>33512.93901</v>
      </c>
      <c r="AL424" s="148">
        <f t="shared" si="12"/>
        <v>33547.71893</v>
      </c>
      <c r="AM424" s="148">
        <f t="shared" si="12"/>
        <v>33795.59886</v>
      </c>
      <c r="AN424" s="148">
        <f t="shared" si="12"/>
        <v>33788.47878</v>
      </c>
      <c r="AO424" s="148">
        <f t="shared" si="12"/>
        <v>32829.8587</v>
      </c>
      <c r="AP424" s="148">
        <f t="shared" si="12"/>
        <v>33855.13863</v>
      </c>
      <c r="AQ424" s="148">
        <f t="shared" si="12"/>
        <v>33638.31855</v>
      </c>
      <c r="AR424" s="148">
        <f t="shared" si="12"/>
        <v>34281.49847</v>
      </c>
      <c r="AS424" s="148">
        <f t="shared" si="12"/>
        <v>34297.8784</v>
      </c>
      <c r="AT424" s="148">
        <f t="shared" si="12"/>
        <v>34398.55832</v>
      </c>
      <c r="AU424" s="148">
        <f t="shared" si="12"/>
        <v>34302.23825</v>
      </c>
      <c r="AV424" s="148">
        <f t="shared" si="12"/>
        <v>34349.21817</v>
      </c>
      <c r="AW424" s="148">
        <f t="shared" si="12"/>
        <v>34761.09809</v>
      </c>
      <c r="AX424" s="148">
        <f t="shared" si="12"/>
        <v>34339.67802</v>
      </c>
      <c r="AY424" s="148">
        <f t="shared" si="12"/>
        <v>34963.55794</v>
      </c>
      <c r="AZ424" s="148">
        <f t="shared" si="12"/>
        <v>34831.63786</v>
      </c>
      <c r="BA424" s="148">
        <f t="shared" si="12"/>
        <v>34928.01779</v>
      </c>
      <c r="BB424" s="148"/>
    </row>
    <row r="425" ht="15.75" customHeight="1">
      <c r="A425" s="201" t="s">
        <v>381</v>
      </c>
      <c r="B425" s="202" t="s">
        <v>149</v>
      </c>
      <c r="C425" s="153">
        <f t="shared" ref="C425:BA425" si="13">sum(C426:C427)</f>
        <v>52895.9</v>
      </c>
      <c r="D425" s="153">
        <f t="shared" si="13"/>
        <v>58753.9</v>
      </c>
      <c r="E425" s="153">
        <f t="shared" si="13"/>
        <v>66889.8</v>
      </c>
      <c r="F425" s="153">
        <f t="shared" si="13"/>
        <v>73158</v>
      </c>
      <c r="G425" s="153">
        <f t="shared" si="13"/>
        <v>74599.8</v>
      </c>
      <c r="H425" s="153">
        <f t="shared" si="13"/>
        <v>74724.7</v>
      </c>
      <c r="I425" s="153">
        <f t="shared" si="13"/>
        <v>75204.2</v>
      </c>
      <c r="J425" s="153">
        <f t="shared" si="13"/>
        <v>74722.5</v>
      </c>
      <c r="K425" s="153">
        <f t="shared" si="13"/>
        <v>74519.8</v>
      </c>
      <c r="L425" s="153">
        <f t="shared" si="13"/>
        <v>71958.8</v>
      </c>
      <c r="M425" s="153">
        <f t="shared" si="13"/>
        <v>73879.3</v>
      </c>
      <c r="N425" s="153">
        <f t="shared" si="13"/>
        <v>74674.8</v>
      </c>
      <c r="O425" s="153">
        <f t="shared" si="13"/>
        <v>73289.2</v>
      </c>
      <c r="P425" s="153">
        <f t="shared" si="13"/>
        <v>72259.9</v>
      </c>
      <c r="Q425" s="153">
        <f t="shared" si="13"/>
        <v>74254.7</v>
      </c>
      <c r="R425" s="153">
        <f t="shared" si="13"/>
        <v>75937.3</v>
      </c>
      <c r="S425" s="153">
        <f t="shared" si="13"/>
        <v>75966.5</v>
      </c>
      <c r="T425" s="153">
        <f t="shared" si="13"/>
        <v>78604.5</v>
      </c>
      <c r="U425" s="153">
        <f t="shared" si="13"/>
        <v>79316</v>
      </c>
      <c r="V425" s="153">
        <f t="shared" si="13"/>
        <v>79316</v>
      </c>
      <c r="W425" s="153">
        <f t="shared" si="13"/>
        <v>79316</v>
      </c>
      <c r="X425" s="148">
        <f t="shared" si="13"/>
        <v>79685.32696</v>
      </c>
      <c r="Y425" s="148">
        <f t="shared" si="13"/>
        <v>80054.65391</v>
      </c>
      <c r="Z425" s="148">
        <f t="shared" si="13"/>
        <v>80423.98087</v>
      </c>
      <c r="AA425" s="148">
        <f t="shared" si="13"/>
        <v>80793.30782</v>
      </c>
      <c r="AB425" s="148">
        <f t="shared" si="13"/>
        <v>81162.63478</v>
      </c>
      <c r="AC425" s="148">
        <f t="shared" si="13"/>
        <v>81531.96173</v>
      </c>
      <c r="AD425" s="148">
        <f t="shared" si="13"/>
        <v>81901.28869</v>
      </c>
      <c r="AE425" s="148">
        <f t="shared" si="13"/>
        <v>82270.61564</v>
      </c>
      <c r="AF425" s="148">
        <f t="shared" si="13"/>
        <v>82639.9426</v>
      </c>
      <c r="AG425" s="148">
        <f t="shared" si="13"/>
        <v>83009.26955</v>
      </c>
      <c r="AH425" s="148">
        <f t="shared" si="13"/>
        <v>83378.59651</v>
      </c>
      <c r="AI425" s="148">
        <f t="shared" si="13"/>
        <v>83747.92347</v>
      </c>
      <c r="AJ425" s="148">
        <f t="shared" si="13"/>
        <v>84117.25042</v>
      </c>
      <c r="AK425" s="148">
        <f t="shared" si="13"/>
        <v>84486.57738</v>
      </c>
      <c r="AL425" s="148">
        <f t="shared" si="13"/>
        <v>84855.90433</v>
      </c>
      <c r="AM425" s="148">
        <f t="shared" si="13"/>
        <v>85225.23129</v>
      </c>
      <c r="AN425" s="148">
        <f t="shared" si="13"/>
        <v>85594.55824</v>
      </c>
      <c r="AO425" s="148">
        <f t="shared" si="13"/>
        <v>85963.8852</v>
      </c>
      <c r="AP425" s="148">
        <f t="shared" si="13"/>
        <v>86333.21215</v>
      </c>
      <c r="AQ425" s="148">
        <f t="shared" si="13"/>
        <v>86702.53911</v>
      </c>
      <c r="AR425" s="148">
        <f t="shared" si="13"/>
        <v>87071.86606</v>
      </c>
      <c r="AS425" s="148">
        <f t="shared" si="13"/>
        <v>87441.19302</v>
      </c>
      <c r="AT425" s="148">
        <f t="shared" si="13"/>
        <v>87810.51998</v>
      </c>
      <c r="AU425" s="148">
        <f t="shared" si="13"/>
        <v>88179.84693</v>
      </c>
      <c r="AV425" s="148">
        <f t="shared" si="13"/>
        <v>88549.17389</v>
      </c>
      <c r="AW425" s="148">
        <f t="shared" si="13"/>
        <v>88918.50084</v>
      </c>
      <c r="AX425" s="148">
        <f t="shared" si="13"/>
        <v>89287.8278</v>
      </c>
      <c r="AY425" s="148">
        <f t="shared" si="13"/>
        <v>89657.15475</v>
      </c>
      <c r="AZ425" s="148">
        <f t="shared" si="13"/>
        <v>90026.48171</v>
      </c>
      <c r="BA425" s="148">
        <f t="shared" si="13"/>
        <v>90395.80866</v>
      </c>
    </row>
    <row r="426" ht="15.75" customHeight="1">
      <c r="A426" s="201" t="s">
        <v>382</v>
      </c>
      <c r="B426" s="202" t="s">
        <v>149</v>
      </c>
      <c r="C426" s="152">
        <v>15912.6</v>
      </c>
      <c r="D426" s="152">
        <v>20820.8</v>
      </c>
      <c r="E426" s="152">
        <v>28955.9</v>
      </c>
      <c r="F426" s="152">
        <v>35345.2</v>
      </c>
      <c r="G426" s="152">
        <v>36989.2</v>
      </c>
      <c r="H426" s="152">
        <v>37215.5</v>
      </c>
      <c r="I426" s="152">
        <v>37855.5</v>
      </c>
      <c r="J426" s="152">
        <v>38450.9</v>
      </c>
      <c r="K426" s="152">
        <v>38645.3</v>
      </c>
      <c r="L426" s="152">
        <v>39461.7</v>
      </c>
      <c r="M426" s="152">
        <v>40504.5</v>
      </c>
      <c r="N426" s="152">
        <v>41374.2</v>
      </c>
      <c r="O426" s="152">
        <v>41109.4</v>
      </c>
      <c r="P426" s="152">
        <v>41109.4</v>
      </c>
      <c r="Q426" s="152">
        <v>43679.2</v>
      </c>
      <c r="R426" s="152">
        <v>44482.4</v>
      </c>
      <c r="S426" s="152">
        <v>44482.4</v>
      </c>
      <c r="T426" s="152">
        <v>46943.9</v>
      </c>
      <c r="U426" s="152">
        <v>46943.9</v>
      </c>
      <c r="V426" s="153">
        <f t="shared" ref="V426:W426" si="14">U426+V438</f>
        <v>46943.9</v>
      </c>
      <c r="W426" s="153">
        <f t="shared" si="14"/>
        <v>46943.9</v>
      </c>
      <c r="X426" s="164">
        <f t="shared" ref="X426:AZ426" si="15">W426+($BA$426-$W$426)/($BA$2-$W$2)</f>
        <v>47217.24703</v>
      </c>
      <c r="Y426" s="164">
        <f t="shared" si="15"/>
        <v>47490.59406</v>
      </c>
      <c r="Z426" s="164">
        <f t="shared" si="15"/>
        <v>47763.9411</v>
      </c>
      <c r="AA426" s="164">
        <f t="shared" si="15"/>
        <v>48037.28813</v>
      </c>
      <c r="AB426" s="164">
        <f t="shared" si="15"/>
        <v>48310.63516</v>
      </c>
      <c r="AC426" s="164">
        <f t="shared" si="15"/>
        <v>48583.98219</v>
      </c>
      <c r="AD426" s="164">
        <f t="shared" si="15"/>
        <v>48857.32922</v>
      </c>
      <c r="AE426" s="164">
        <f t="shared" si="15"/>
        <v>49130.67625</v>
      </c>
      <c r="AF426" s="164">
        <f t="shared" si="15"/>
        <v>49404.02329</v>
      </c>
      <c r="AG426" s="164">
        <f t="shared" si="15"/>
        <v>49677.37032</v>
      </c>
      <c r="AH426" s="164">
        <f t="shared" si="15"/>
        <v>49950.71735</v>
      </c>
      <c r="AI426" s="164">
        <f t="shared" si="15"/>
        <v>50224.06438</v>
      </c>
      <c r="AJ426" s="164">
        <f t="shared" si="15"/>
        <v>50497.41141</v>
      </c>
      <c r="AK426" s="164">
        <f t="shared" si="15"/>
        <v>50770.75844</v>
      </c>
      <c r="AL426" s="164">
        <f t="shared" si="15"/>
        <v>51044.10548</v>
      </c>
      <c r="AM426" s="164">
        <f t="shared" si="15"/>
        <v>51317.45251</v>
      </c>
      <c r="AN426" s="164">
        <f t="shared" si="15"/>
        <v>51590.79954</v>
      </c>
      <c r="AO426" s="164">
        <f t="shared" si="15"/>
        <v>51864.14657</v>
      </c>
      <c r="AP426" s="164">
        <f t="shared" si="15"/>
        <v>52137.4936</v>
      </c>
      <c r="AQ426" s="164">
        <f t="shared" si="15"/>
        <v>52410.84063</v>
      </c>
      <c r="AR426" s="164">
        <f t="shared" si="15"/>
        <v>52684.18767</v>
      </c>
      <c r="AS426" s="164">
        <f t="shared" si="15"/>
        <v>52957.5347</v>
      </c>
      <c r="AT426" s="164">
        <f t="shared" si="15"/>
        <v>53230.88173</v>
      </c>
      <c r="AU426" s="164">
        <f t="shared" si="15"/>
        <v>53504.22876</v>
      </c>
      <c r="AV426" s="164">
        <f t="shared" si="15"/>
        <v>53777.57579</v>
      </c>
      <c r="AW426" s="164">
        <f t="shared" si="15"/>
        <v>54050.92283</v>
      </c>
      <c r="AX426" s="164">
        <f t="shared" si="15"/>
        <v>54324.26986</v>
      </c>
      <c r="AY426" s="164">
        <f t="shared" si="15"/>
        <v>54597.61689</v>
      </c>
      <c r="AZ426" s="164">
        <f t="shared" si="15"/>
        <v>54870.96392</v>
      </c>
      <c r="BA426" s="155">
        <f>Inputs!$H$5</f>
        <v>55144.31095</v>
      </c>
    </row>
    <row r="427" ht="15.75" customHeight="1">
      <c r="A427" s="201" t="s">
        <v>383</v>
      </c>
      <c r="B427" s="202" t="s">
        <v>149</v>
      </c>
      <c r="C427" s="152">
        <v>36983.3</v>
      </c>
      <c r="D427" s="152">
        <v>37933.1</v>
      </c>
      <c r="E427" s="152">
        <v>37933.9</v>
      </c>
      <c r="F427" s="152">
        <v>37812.8</v>
      </c>
      <c r="G427" s="152">
        <v>37610.6</v>
      </c>
      <c r="H427" s="152">
        <v>37509.2</v>
      </c>
      <c r="I427" s="152">
        <v>37348.7</v>
      </c>
      <c r="J427" s="152">
        <v>36271.6</v>
      </c>
      <c r="K427" s="152">
        <v>35874.5</v>
      </c>
      <c r="L427" s="152">
        <v>32497.1</v>
      </c>
      <c r="M427" s="152">
        <v>33374.8</v>
      </c>
      <c r="N427" s="152">
        <v>33300.6</v>
      </c>
      <c r="O427" s="152">
        <v>32179.8</v>
      </c>
      <c r="P427" s="152">
        <v>31150.5</v>
      </c>
      <c r="Q427" s="152">
        <v>30575.5</v>
      </c>
      <c r="R427" s="152">
        <v>31454.9</v>
      </c>
      <c r="S427" s="152">
        <v>31484.1</v>
      </c>
      <c r="T427" s="152">
        <v>31660.6</v>
      </c>
      <c r="U427" s="152">
        <v>32372.1</v>
      </c>
      <c r="V427" s="153">
        <f t="shared" ref="V427:W427" si="16">U427+V439</f>
        <v>32372.1</v>
      </c>
      <c r="W427" s="153">
        <f t="shared" si="16"/>
        <v>32372.1</v>
      </c>
      <c r="X427" s="164">
        <f t="shared" ref="X427:AZ427" si="17">W427+($BA$427-$W$427)/($BA$2-$W$2)</f>
        <v>32468.07992</v>
      </c>
      <c r="Y427" s="164">
        <f t="shared" si="17"/>
        <v>32564.05985</v>
      </c>
      <c r="Z427" s="164">
        <f t="shared" si="17"/>
        <v>32660.03977</v>
      </c>
      <c r="AA427" s="164">
        <f t="shared" si="17"/>
        <v>32756.01969</v>
      </c>
      <c r="AB427" s="164">
        <f t="shared" si="17"/>
        <v>32851.99962</v>
      </c>
      <c r="AC427" s="164">
        <f t="shared" si="17"/>
        <v>32947.97954</v>
      </c>
      <c r="AD427" s="164">
        <f t="shared" si="17"/>
        <v>33043.95947</v>
      </c>
      <c r="AE427" s="164">
        <f t="shared" si="17"/>
        <v>33139.93939</v>
      </c>
      <c r="AF427" s="164">
        <f t="shared" si="17"/>
        <v>33235.91931</v>
      </c>
      <c r="AG427" s="164">
        <f t="shared" si="17"/>
        <v>33331.89924</v>
      </c>
      <c r="AH427" s="164">
        <f t="shared" si="17"/>
        <v>33427.87916</v>
      </c>
      <c r="AI427" s="164">
        <f t="shared" si="17"/>
        <v>33523.85908</v>
      </c>
      <c r="AJ427" s="164">
        <f t="shared" si="17"/>
        <v>33619.83901</v>
      </c>
      <c r="AK427" s="164">
        <f t="shared" si="17"/>
        <v>33715.81893</v>
      </c>
      <c r="AL427" s="164">
        <f t="shared" si="17"/>
        <v>33811.79886</v>
      </c>
      <c r="AM427" s="164">
        <f t="shared" si="17"/>
        <v>33907.77878</v>
      </c>
      <c r="AN427" s="164">
        <f t="shared" si="17"/>
        <v>34003.7587</v>
      </c>
      <c r="AO427" s="164">
        <f t="shared" si="17"/>
        <v>34099.73863</v>
      </c>
      <c r="AP427" s="164">
        <f t="shared" si="17"/>
        <v>34195.71855</v>
      </c>
      <c r="AQ427" s="164">
        <f t="shared" si="17"/>
        <v>34291.69847</v>
      </c>
      <c r="AR427" s="164">
        <f t="shared" si="17"/>
        <v>34387.6784</v>
      </c>
      <c r="AS427" s="164">
        <f t="shared" si="17"/>
        <v>34483.65832</v>
      </c>
      <c r="AT427" s="164">
        <f t="shared" si="17"/>
        <v>34579.63825</v>
      </c>
      <c r="AU427" s="164">
        <f t="shared" si="17"/>
        <v>34675.61817</v>
      </c>
      <c r="AV427" s="164">
        <f t="shared" si="17"/>
        <v>34771.59809</v>
      </c>
      <c r="AW427" s="164">
        <f t="shared" si="17"/>
        <v>34867.57802</v>
      </c>
      <c r="AX427" s="164">
        <f t="shared" si="17"/>
        <v>34963.55794</v>
      </c>
      <c r="AY427" s="164">
        <f t="shared" si="17"/>
        <v>35059.53786</v>
      </c>
      <c r="AZ427" s="164">
        <f t="shared" si="17"/>
        <v>35155.51779</v>
      </c>
      <c r="BA427" s="155">
        <f>Inputs!$H$6</f>
        <v>35251.49771</v>
      </c>
    </row>
    <row r="428" ht="15.75" customHeight="1">
      <c r="A428" s="195" t="s">
        <v>384</v>
      </c>
      <c r="B428" s="166" t="s">
        <v>150</v>
      </c>
      <c r="C428" s="203">
        <f t="shared" ref="C428:W428" si="18">sum(C429:C430)</f>
        <v>188.733295</v>
      </c>
      <c r="D428" s="203">
        <f t="shared" si="18"/>
        <v>190.110981</v>
      </c>
      <c r="E428" s="203">
        <f t="shared" si="18"/>
        <v>196.43341</v>
      </c>
      <c r="F428" s="203">
        <f t="shared" si="18"/>
        <v>184.91135</v>
      </c>
      <c r="G428" s="203">
        <f t="shared" si="18"/>
        <v>188.754663</v>
      </c>
      <c r="H428" s="203">
        <f t="shared" si="18"/>
        <v>197.665258</v>
      </c>
      <c r="I428" s="203">
        <f t="shared" si="18"/>
        <v>197.870233</v>
      </c>
      <c r="J428" s="203">
        <f t="shared" si="18"/>
        <v>199.531281</v>
      </c>
      <c r="K428" s="203">
        <f t="shared" si="18"/>
        <v>193.247078</v>
      </c>
      <c r="L428" s="203">
        <f t="shared" si="18"/>
        <v>189.066483</v>
      </c>
      <c r="M428" s="203">
        <f t="shared" si="18"/>
        <v>186.882238</v>
      </c>
      <c r="N428" s="203">
        <f t="shared" si="18"/>
        <v>200.500149</v>
      </c>
      <c r="O428" s="203">
        <f t="shared" si="18"/>
        <v>213.901282</v>
      </c>
      <c r="P428" s="203">
        <f t="shared" si="18"/>
        <v>203.798416</v>
      </c>
      <c r="Q428" s="203">
        <f t="shared" si="18"/>
        <v>204.721155</v>
      </c>
      <c r="R428" s="203">
        <f t="shared" si="18"/>
        <v>237.731427</v>
      </c>
      <c r="S428" s="203">
        <f t="shared" si="18"/>
        <v>225.97626</v>
      </c>
      <c r="T428" s="203">
        <f t="shared" si="18"/>
        <v>204.511996</v>
      </c>
      <c r="U428" s="203">
        <f t="shared" si="18"/>
        <v>239.713084</v>
      </c>
      <c r="V428" s="203">
        <f t="shared" si="18"/>
        <v>239.713084</v>
      </c>
      <c r="W428" s="203">
        <f t="shared" si="18"/>
        <v>239.713084</v>
      </c>
      <c r="X428" s="148">
        <f t="shared" ref="X428:BA428" si="19">sum(X$429:X$430)</f>
        <v>242.4651365</v>
      </c>
      <c r="Y428" s="148">
        <f t="shared" si="19"/>
        <v>245.2171891</v>
      </c>
      <c r="Z428" s="148">
        <f t="shared" si="19"/>
        <v>247.9692416</v>
      </c>
      <c r="AA428" s="148">
        <f t="shared" si="19"/>
        <v>250.7212941</v>
      </c>
      <c r="AB428" s="148">
        <f t="shared" si="19"/>
        <v>253.4733467</v>
      </c>
      <c r="AC428" s="148">
        <f t="shared" si="19"/>
        <v>256.2253992</v>
      </c>
      <c r="AD428" s="148">
        <f t="shared" si="19"/>
        <v>258.9774518</v>
      </c>
      <c r="AE428" s="148">
        <f t="shared" si="19"/>
        <v>261.7295043</v>
      </c>
      <c r="AF428" s="148">
        <f t="shared" si="19"/>
        <v>264.4815568</v>
      </c>
      <c r="AG428" s="148">
        <f t="shared" si="19"/>
        <v>267.2336094</v>
      </c>
      <c r="AH428" s="148">
        <f t="shared" si="19"/>
        <v>269.9856619</v>
      </c>
      <c r="AI428" s="148">
        <f t="shared" si="19"/>
        <v>272.7377144</v>
      </c>
      <c r="AJ428" s="148">
        <f t="shared" si="19"/>
        <v>275.489767</v>
      </c>
      <c r="AK428" s="148">
        <f t="shared" si="19"/>
        <v>278.2418195</v>
      </c>
      <c r="AL428" s="148">
        <f t="shared" si="19"/>
        <v>280.9938721</v>
      </c>
      <c r="AM428" s="148">
        <f t="shared" si="19"/>
        <v>283.7459246</v>
      </c>
      <c r="AN428" s="148">
        <f t="shared" si="19"/>
        <v>286.4979771</v>
      </c>
      <c r="AO428" s="148">
        <f t="shared" si="19"/>
        <v>289.2500297</v>
      </c>
      <c r="AP428" s="148">
        <f t="shared" si="19"/>
        <v>292.0020822</v>
      </c>
      <c r="AQ428" s="148">
        <f t="shared" si="19"/>
        <v>294.7541347</v>
      </c>
      <c r="AR428" s="148">
        <f t="shared" si="19"/>
        <v>297.5061873</v>
      </c>
      <c r="AS428" s="148">
        <f t="shared" si="19"/>
        <v>300.2582398</v>
      </c>
      <c r="AT428" s="148">
        <f t="shared" si="19"/>
        <v>303.0102924</v>
      </c>
      <c r="AU428" s="148">
        <f t="shared" si="19"/>
        <v>305.7623449</v>
      </c>
      <c r="AV428" s="148">
        <f t="shared" si="19"/>
        <v>308.5143974</v>
      </c>
      <c r="AW428" s="148">
        <f t="shared" si="19"/>
        <v>311.26645</v>
      </c>
      <c r="AX428" s="148">
        <f t="shared" si="19"/>
        <v>314.0185025</v>
      </c>
      <c r="AY428" s="148">
        <f t="shared" si="19"/>
        <v>316.770555</v>
      </c>
      <c r="AZ428" s="148">
        <f t="shared" si="19"/>
        <v>319.5226076</v>
      </c>
      <c r="BA428" s="148">
        <f t="shared" si="19"/>
        <v>322.2746601</v>
      </c>
    </row>
    <row r="429" ht="15.75" customHeight="1">
      <c r="A429" s="204" t="s">
        <v>385</v>
      </c>
      <c r="B429" s="202" t="s">
        <v>150</v>
      </c>
      <c r="C429" s="205">
        <v>48.7880316</v>
      </c>
      <c r="D429" s="205">
        <v>63.8365728</v>
      </c>
      <c r="E429" s="205">
        <v>88.7787894</v>
      </c>
      <c r="F429" s="205">
        <v>108.3683832</v>
      </c>
      <c r="G429" s="205">
        <v>113.4088872</v>
      </c>
      <c r="H429" s="205">
        <v>114.102723</v>
      </c>
      <c r="I429" s="205">
        <v>122.6972466</v>
      </c>
      <c r="J429" s="205">
        <v>134.7319536</v>
      </c>
      <c r="K429" s="205">
        <v>135.4131312</v>
      </c>
      <c r="L429" s="205">
        <v>138.2737968</v>
      </c>
      <c r="M429" s="205">
        <v>156.1205448</v>
      </c>
      <c r="N429" s="205">
        <v>159.47271648</v>
      </c>
      <c r="O429" s="205">
        <v>187.26153888</v>
      </c>
      <c r="P429" s="205">
        <v>176.45798856</v>
      </c>
      <c r="Q429" s="205">
        <v>184.2490395</v>
      </c>
      <c r="R429" s="205">
        <v>213.9582843</v>
      </c>
      <c r="S429" s="205">
        <v>203.378634</v>
      </c>
      <c r="T429" s="205">
        <v>184.0607964</v>
      </c>
      <c r="U429" s="205">
        <v>215.7417756</v>
      </c>
      <c r="V429" s="206">
        <f t="shared" ref="V429:W429" si="20">U429</f>
        <v>215.7417756</v>
      </c>
      <c r="W429" s="206">
        <f t="shared" si="20"/>
        <v>215.7417756</v>
      </c>
      <c r="X429" s="164">
        <f t="shared" ref="X429:AZ429" si="21">W429+($BA$429-$W$429)/($BA$2-$W$2)</f>
        <v>218.8703529</v>
      </c>
      <c r="Y429" s="148">
        <f t="shared" si="21"/>
        <v>221.9989303</v>
      </c>
      <c r="Z429" s="148">
        <f t="shared" si="21"/>
        <v>225.1275076</v>
      </c>
      <c r="AA429" s="148">
        <f t="shared" si="21"/>
        <v>228.2560849</v>
      </c>
      <c r="AB429" s="148">
        <f t="shared" si="21"/>
        <v>231.3846623</v>
      </c>
      <c r="AC429" s="148">
        <f t="shared" si="21"/>
        <v>234.5132396</v>
      </c>
      <c r="AD429" s="148">
        <f t="shared" si="21"/>
        <v>237.6418169</v>
      </c>
      <c r="AE429" s="148">
        <f t="shared" si="21"/>
        <v>240.7703943</v>
      </c>
      <c r="AF429" s="148">
        <f t="shared" si="21"/>
        <v>243.8989716</v>
      </c>
      <c r="AG429" s="148">
        <f t="shared" si="21"/>
        <v>247.0275489</v>
      </c>
      <c r="AH429" s="148">
        <f t="shared" si="21"/>
        <v>250.1561263</v>
      </c>
      <c r="AI429" s="148">
        <f t="shared" si="21"/>
        <v>253.2847036</v>
      </c>
      <c r="AJ429" s="148">
        <f t="shared" si="21"/>
        <v>256.4132809</v>
      </c>
      <c r="AK429" s="148">
        <f t="shared" si="21"/>
        <v>259.5418583</v>
      </c>
      <c r="AL429" s="148">
        <f t="shared" si="21"/>
        <v>262.6704356</v>
      </c>
      <c r="AM429" s="148">
        <f t="shared" si="21"/>
        <v>265.7990129</v>
      </c>
      <c r="AN429" s="148">
        <f t="shared" si="21"/>
        <v>268.9275903</v>
      </c>
      <c r="AO429" s="148">
        <f t="shared" si="21"/>
        <v>272.0561676</v>
      </c>
      <c r="AP429" s="148">
        <f t="shared" si="21"/>
        <v>275.1847449</v>
      </c>
      <c r="AQ429" s="148">
        <f t="shared" si="21"/>
        <v>278.3133222</v>
      </c>
      <c r="AR429" s="148">
        <f t="shared" si="21"/>
        <v>281.4418996</v>
      </c>
      <c r="AS429" s="148">
        <f t="shared" si="21"/>
        <v>284.5704769</v>
      </c>
      <c r="AT429" s="148">
        <f t="shared" si="21"/>
        <v>287.6990542</v>
      </c>
      <c r="AU429" s="148">
        <f t="shared" si="21"/>
        <v>290.8276316</v>
      </c>
      <c r="AV429" s="148">
        <f t="shared" si="21"/>
        <v>293.9562089</v>
      </c>
      <c r="AW429" s="148">
        <f t="shared" si="21"/>
        <v>297.0847862</v>
      </c>
      <c r="AX429" s="148">
        <f t="shared" si="21"/>
        <v>300.2133636</v>
      </c>
      <c r="AY429" s="148">
        <f t="shared" si="21"/>
        <v>303.3419409</v>
      </c>
      <c r="AZ429" s="148">
        <f t="shared" si="21"/>
        <v>306.4705182</v>
      </c>
      <c r="BA429" s="155">
        <f>Inputs!$I$5</f>
        <v>309.5990956</v>
      </c>
    </row>
    <row r="430" ht="15.75" customHeight="1">
      <c r="A430" s="204" t="s">
        <v>386</v>
      </c>
      <c r="B430" s="202" t="s">
        <v>150</v>
      </c>
      <c r="C430" s="205">
        <v>139.9452634</v>
      </c>
      <c r="D430" s="205">
        <v>126.2744082</v>
      </c>
      <c r="E430" s="205">
        <v>107.6546206</v>
      </c>
      <c r="F430" s="205">
        <v>76.5429668</v>
      </c>
      <c r="G430" s="205">
        <v>75.3457758</v>
      </c>
      <c r="H430" s="205">
        <v>83.562535</v>
      </c>
      <c r="I430" s="205">
        <v>75.1729864</v>
      </c>
      <c r="J430" s="205">
        <v>64.7993274</v>
      </c>
      <c r="K430" s="205">
        <v>57.8339468</v>
      </c>
      <c r="L430" s="205">
        <v>50.7926862</v>
      </c>
      <c r="M430" s="205">
        <v>30.7616932</v>
      </c>
      <c r="N430" s="205">
        <v>41.02743252</v>
      </c>
      <c r="O430" s="205">
        <v>26.63974312</v>
      </c>
      <c r="P430" s="205">
        <v>27.34042744</v>
      </c>
      <c r="Q430" s="205">
        <v>20.4721155</v>
      </c>
      <c r="R430" s="205">
        <v>23.7731427</v>
      </c>
      <c r="S430" s="205">
        <v>22.597626</v>
      </c>
      <c r="T430" s="205">
        <v>20.4511996</v>
      </c>
      <c r="U430" s="205">
        <v>23.9713084</v>
      </c>
      <c r="V430" s="206">
        <f t="shared" ref="V430:W430" si="22">U430</f>
        <v>23.9713084</v>
      </c>
      <c r="W430" s="206">
        <f t="shared" si="22"/>
        <v>23.9713084</v>
      </c>
      <c r="X430" s="164">
        <f t="shared" ref="X430:AZ430" si="23">W430+($BA$430-$W$430)/($BA$2-$W$2)</f>
        <v>23.5947836</v>
      </c>
      <c r="Y430" s="148">
        <f t="shared" si="23"/>
        <v>23.21825881</v>
      </c>
      <c r="Z430" s="148">
        <f t="shared" si="23"/>
        <v>22.84173401</v>
      </c>
      <c r="AA430" s="148">
        <f t="shared" si="23"/>
        <v>22.46520922</v>
      </c>
      <c r="AB430" s="148">
        <f t="shared" si="23"/>
        <v>22.08868442</v>
      </c>
      <c r="AC430" s="148">
        <f t="shared" si="23"/>
        <v>21.71215963</v>
      </c>
      <c r="AD430" s="148">
        <f t="shared" si="23"/>
        <v>21.33563483</v>
      </c>
      <c r="AE430" s="148">
        <f t="shared" si="23"/>
        <v>20.95911004</v>
      </c>
      <c r="AF430" s="148">
        <f t="shared" si="23"/>
        <v>20.58258524</v>
      </c>
      <c r="AG430" s="148">
        <f t="shared" si="23"/>
        <v>20.20606045</v>
      </c>
      <c r="AH430" s="148">
        <f t="shared" si="23"/>
        <v>19.82953565</v>
      </c>
      <c r="AI430" s="148">
        <f t="shared" si="23"/>
        <v>19.45301086</v>
      </c>
      <c r="AJ430" s="148">
        <f t="shared" si="23"/>
        <v>19.07648606</v>
      </c>
      <c r="AK430" s="148">
        <f t="shared" si="23"/>
        <v>18.69996127</v>
      </c>
      <c r="AL430" s="148">
        <f t="shared" si="23"/>
        <v>18.32343647</v>
      </c>
      <c r="AM430" s="148">
        <f t="shared" si="23"/>
        <v>17.94691168</v>
      </c>
      <c r="AN430" s="148">
        <f t="shared" si="23"/>
        <v>17.57038688</v>
      </c>
      <c r="AO430" s="148">
        <f t="shared" si="23"/>
        <v>17.19386209</v>
      </c>
      <c r="AP430" s="148">
        <f t="shared" si="23"/>
        <v>16.81733729</v>
      </c>
      <c r="AQ430" s="148">
        <f t="shared" si="23"/>
        <v>16.4408125</v>
      </c>
      <c r="AR430" s="148">
        <f t="shared" si="23"/>
        <v>16.0642877</v>
      </c>
      <c r="AS430" s="148">
        <f t="shared" si="23"/>
        <v>15.68776291</v>
      </c>
      <c r="AT430" s="148">
        <f t="shared" si="23"/>
        <v>15.31123811</v>
      </c>
      <c r="AU430" s="148">
        <f t="shared" si="23"/>
        <v>14.93471332</v>
      </c>
      <c r="AV430" s="148">
        <f t="shared" si="23"/>
        <v>14.55818852</v>
      </c>
      <c r="AW430" s="148">
        <f t="shared" si="23"/>
        <v>14.18166373</v>
      </c>
      <c r="AX430" s="148">
        <f t="shared" si="23"/>
        <v>13.80513893</v>
      </c>
      <c r="AY430" s="148">
        <f t="shared" si="23"/>
        <v>13.42861414</v>
      </c>
      <c r="AZ430" s="148">
        <f t="shared" si="23"/>
        <v>13.05208934</v>
      </c>
      <c r="BA430" s="155">
        <f>Inputs!$I$6</f>
        <v>12.67556455</v>
      </c>
    </row>
    <row r="431" ht="15.75" customHeight="1">
      <c r="A431" s="207" t="s">
        <v>387</v>
      </c>
      <c r="B431" s="150" t="s">
        <v>388</v>
      </c>
      <c r="C431" s="208">
        <f t="shared" ref="C431:AZ431" si="24">C428/(C425*0.00876)</f>
        <v>0.4073074981</v>
      </c>
      <c r="D431" s="208">
        <f t="shared" si="24"/>
        <v>0.3693740634</v>
      </c>
      <c r="E431" s="208">
        <f t="shared" si="24"/>
        <v>0.3352365421</v>
      </c>
      <c r="F431" s="208">
        <f t="shared" si="24"/>
        <v>0.2885344268</v>
      </c>
      <c r="G431" s="208">
        <f t="shared" si="24"/>
        <v>0.288839058</v>
      </c>
      <c r="H431" s="208">
        <f t="shared" si="24"/>
        <v>0.301968789</v>
      </c>
      <c r="I431" s="208">
        <f t="shared" si="24"/>
        <v>0.3003545831</v>
      </c>
      <c r="J431" s="208">
        <f t="shared" si="24"/>
        <v>0.3048284452</v>
      </c>
      <c r="K431" s="208">
        <f t="shared" si="24"/>
        <v>0.2960309706</v>
      </c>
      <c r="L431" s="208">
        <f t="shared" si="24"/>
        <v>0.2999345716</v>
      </c>
      <c r="M431" s="208">
        <f t="shared" si="24"/>
        <v>0.2887627361</v>
      </c>
      <c r="N431" s="208">
        <f t="shared" si="24"/>
        <v>0.3065042673</v>
      </c>
      <c r="O431" s="208">
        <f t="shared" si="24"/>
        <v>0.3331726171</v>
      </c>
      <c r="P431" s="208">
        <f t="shared" si="24"/>
        <v>0.3219580896</v>
      </c>
      <c r="Q431" s="208">
        <f t="shared" si="24"/>
        <v>0.3147274834</v>
      </c>
      <c r="R431" s="208">
        <f t="shared" si="24"/>
        <v>0.3573776096</v>
      </c>
      <c r="S431" s="208">
        <f t="shared" si="24"/>
        <v>0.3395756908</v>
      </c>
      <c r="T431" s="208">
        <f t="shared" si="24"/>
        <v>0.2970074012</v>
      </c>
      <c r="U431" s="208">
        <f t="shared" si="24"/>
        <v>0.3450061439</v>
      </c>
      <c r="V431" s="208">
        <f t="shared" si="24"/>
        <v>0.3450061439</v>
      </c>
      <c r="W431" s="208">
        <f t="shared" si="24"/>
        <v>0.3450061439</v>
      </c>
      <c r="X431" s="208">
        <f t="shared" si="24"/>
        <v>0.3473496265</v>
      </c>
      <c r="Y431" s="208">
        <f t="shared" si="24"/>
        <v>0.3496714861</v>
      </c>
      <c r="Z431" s="208">
        <f t="shared" si="24"/>
        <v>0.3519720206</v>
      </c>
      <c r="AA431" s="208">
        <f t="shared" si="24"/>
        <v>0.3542515225</v>
      </c>
      <c r="AB431" s="208">
        <f t="shared" si="24"/>
        <v>0.3565102788</v>
      </c>
      <c r="AC431" s="208">
        <f t="shared" si="24"/>
        <v>0.3587485714</v>
      </c>
      <c r="AD431" s="208">
        <f t="shared" si="24"/>
        <v>0.3609666773</v>
      </c>
      <c r="AE431" s="208">
        <f t="shared" si="24"/>
        <v>0.3631648683</v>
      </c>
      <c r="AF431" s="208">
        <f t="shared" si="24"/>
        <v>0.3653434114</v>
      </c>
      <c r="AG431" s="208">
        <f t="shared" si="24"/>
        <v>0.3675025688</v>
      </c>
      <c r="AH431" s="208">
        <f t="shared" si="24"/>
        <v>0.3696425981</v>
      </c>
      <c r="AI431" s="208">
        <f t="shared" si="24"/>
        <v>0.3717637525</v>
      </c>
      <c r="AJ431" s="208">
        <f t="shared" si="24"/>
        <v>0.3738662805</v>
      </c>
      <c r="AK431" s="208">
        <f t="shared" si="24"/>
        <v>0.3759504264</v>
      </c>
      <c r="AL431" s="208">
        <f t="shared" si="24"/>
        <v>0.3780164302</v>
      </c>
      <c r="AM431" s="208">
        <f t="shared" si="24"/>
        <v>0.3800645278</v>
      </c>
      <c r="AN431" s="208">
        <f t="shared" si="24"/>
        <v>0.3820949509</v>
      </c>
      <c r="AO431" s="208">
        <f t="shared" si="24"/>
        <v>0.3841079275</v>
      </c>
      <c r="AP431" s="208">
        <f t="shared" si="24"/>
        <v>0.3861036813</v>
      </c>
      <c r="AQ431" s="208">
        <f t="shared" si="24"/>
        <v>0.3880824325</v>
      </c>
      <c r="AR431" s="208">
        <f t="shared" si="24"/>
        <v>0.3900443974</v>
      </c>
      <c r="AS431" s="208">
        <f t="shared" si="24"/>
        <v>0.3919897887</v>
      </c>
      <c r="AT431" s="208">
        <f t="shared" si="24"/>
        <v>0.3939188156</v>
      </c>
      <c r="AU431" s="208">
        <f t="shared" si="24"/>
        <v>0.3958316836</v>
      </c>
      <c r="AV431" s="208">
        <f t="shared" si="24"/>
        <v>0.397728595</v>
      </c>
      <c r="AW431" s="208">
        <f t="shared" si="24"/>
        <v>0.3996097486</v>
      </c>
      <c r="AX431" s="208">
        <f t="shared" si="24"/>
        <v>0.4014753399</v>
      </c>
      <c r="AY431" s="208">
        <f t="shared" si="24"/>
        <v>0.4033255613</v>
      </c>
      <c r="AZ431" s="208">
        <f t="shared" si="24"/>
        <v>0.4051606019</v>
      </c>
      <c r="BA431" s="208">
        <f>if(BA425&gt;0, BA428/(BA425*0.00876), 0)</f>
        <v>0.4069806477</v>
      </c>
    </row>
    <row r="432" ht="15.75" customHeight="1">
      <c r="A432" s="209" t="s">
        <v>31</v>
      </c>
      <c r="B432" s="159" t="s">
        <v>351</v>
      </c>
      <c r="C432" s="160">
        <f>(C426*'Assumptions (NG)'!B25+C427*'Assumptions (NG)'!B28+if(C426&gt;0,C426*8760*(C429*10^6/(8760*C426)),0)*'Assumptions (NG)'!B26+if(C427&gt;0,C427*8760*(C430*10^6/(8760*C427)),0)*'Assumptions (NG)'!B29)/10^9</f>
        <v>1.490508093</v>
      </c>
      <c r="D432" s="160">
        <f>(D426*'Assumptions (NG)'!C25+D427*'Assumptions (NG)'!C28+if(D426&gt;0,D426*8760*(D429*10^6/(8760*D426)),0)*'Assumptions (NG)'!C26+if(D427&gt;0,D427*8760*(D430*10^6/(8760*D427)),0)*'Assumptions (NG)'!C29)/10^9</f>
        <v>1.441810468</v>
      </c>
      <c r="E432" s="160">
        <f>(E426*'Assumptions (NG)'!D25+E427*'Assumptions (NG)'!D28+if(E426&gt;0,E426*8760*(E429*10^6/(8760*E426)),0)*'Assumptions (NG)'!D26+if(E427&gt;0,E427*8760*(E430*10^6/(8760*E427)),0)*'Assumptions (NG)'!D29)/10^9</f>
        <v>1.387900731</v>
      </c>
      <c r="F432" s="160">
        <f>(F426*'Assumptions (NG)'!E25+F427*'Assumptions (NG)'!E28+if(F426&gt;0,F426*8760*(F429*10^6/(8760*F426)),0)*'Assumptions (NG)'!E26+if(F427&gt;0,F427*8760*(F430*10^6/(8760*F427)),0)*'Assumptions (NG)'!E29)/10^9</f>
        <v>1.214276812</v>
      </c>
      <c r="G432" s="160">
        <f>(G426*'Assumptions (NG)'!F25+G427*'Assumptions (NG)'!F28+if(G426&gt;0,G426*8760*(G429*10^6/(8760*G426)),0)*'Assumptions (NG)'!F26+if(G427&gt;0,G427*8760*(G430*10^6/(8760*G427)),0)*'Assumptions (NG)'!F29)/10^9</f>
        <v>1.220312511</v>
      </c>
      <c r="H432" s="160">
        <f>(H426*'Assumptions (NG)'!G25+H427*'Assumptions (NG)'!G28+if(H426&gt;0,H426*8760*(H429*10^6/(8760*H426)),0)*'Assumptions (NG)'!G26+if(H427&gt;0,H427*8760*(H430*10^6/(8760*H427)),0)*'Assumptions (NG)'!G29)/10^9</f>
        <v>1.305833311</v>
      </c>
      <c r="I432" s="160">
        <f>(I426*'Assumptions (NG)'!H25+I427*'Assumptions (NG)'!H28+if(I426&gt;0,I426*8760*(I429*10^6/(8760*I426)),0)*'Assumptions (NG)'!H26+if(I427&gt;0,I427*8760*(I430*10^6/(8760*I427)),0)*'Assumptions (NG)'!H29)/10^9</f>
        <v>1.29093215</v>
      </c>
      <c r="J432" s="160">
        <f>(J426*'Assumptions (NG)'!I25+J427*'Assumptions (NG)'!I28+if(J426&gt;0,J426*8760*(J429*10^6/(8760*J426)),0)*'Assumptions (NG)'!I26+if(J427&gt;0,J427*8760*(J430*10^6/(8760*J427)),0)*'Assumptions (NG)'!I29)/10^9</f>
        <v>1.285799898</v>
      </c>
      <c r="K432" s="160">
        <f>(K426*'Assumptions (NG)'!J25+K427*'Assumptions (NG)'!J28+if(K426&gt;0,K426*8760*(K429*10^6/(8760*K426)),0)*'Assumptions (NG)'!J26+if(K427&gt;0,K427*8760*(K430*10^6/(8760*K427)),0)*'Assumptions (NG)'!J29)/10^9</f>
        <v>1.254003248</v>
      </c>
      <c r="L432" s="160">
        <f>(L426*'Assumptions (NG)'!K25+L427*'Assumptions (NG)'!K28+if(L426&gt;0,L426*8760*(L429*10^6/(8760*L426)),0)*'Assumptions (NG)'!K26+if(L427&gt;0,L427*8760*(L430*10^6/(8760*L427)),0)*'Assumptions (NG)'!K29)/10^9</f>
        <v>1.22871306</v>
      </c>
      <c r="M432" s="160">
        <f>(M426*'Assumptions (NG)'!L25+M427*'Assumptions (NG)'!L28+if(M426&gt;0,M426*8760*(M429*10^6/(8760*M426)),0)*'Assumptions (NG)'!L26+if(M427&gt;0,M427*8760*(M430*10^6/(8760*M427)),0)*'Assumptions (NG)'!L29)/10^9</f>
        <v>1.108237888</v>
      </c>
      <c r="N432" s="160">
        <f>(N426*'Assumptions (NG)'!M25+N427*'Assumptions (NG)'!M28+if(N426&gt;0,N426*8760*(N429*10^6/(8760*N426)),0)*'Assumptions (NG)'!M26+if(N427&gt;0,N427*8760*(N430*10^6/(8760*N427)),0)*'Assumptions (NG)'!M29)/10^9</f>
        <v>1.237234347</v>
      </c>
      <c r="O432" s="160">
        <f>(O426*'Assumptions (NG)'!N25+O427*'Assumptions (NG)'!N28+if(O426&gt;0,O426*8760*(O429*10^6/(8760*O426)),0)*'Assumptions (NG)'!N26+if(O427&gt;0,O427*8760*(O430*10^6/(8760*O427)),0)*'Assumptions (NG)'!N29)/10^9</f>
        <v>1.163790538</v>
      </c>
      <c r="P432" s="160">
        <f>(P426*'Assumptions (NG)'!O25+P427*'Assumptions (NG)'!O28+if(P426&gt;0,P426*8760*(P429*10^6/(8760*P426)),0)*'Assumptions (NG)'!O26+if(P427&gt;0,P427*8760*(P430*10^6/(8760*P427)),0)*'Assumptions (NG)'!O29)/10^9</f>
        <v>1.152692173</v>
      </c>
      <c r="Q432" s="160">
        <f>(Q426*'Assumptions (NG)'!P25+Q427*'Assumptions (NG)'!P28+if(Q426&gt;0,Q426*8760*(Q429*10^6/(8760*Q426)),0)*'Assumptions (NG)'!P26+if(Q427&gt;0,Q427*8760*(Q430*10^6/(8760*Q427)),0)*'Assumptions (NG)'!P29)/10^9</f>
        <v>1.131195491</v>
      </c>
      <c r="R432" s="160">
        <f>(R426*'Assumptions (NG)'!Q25+R427*'Assumptions (NG)'!Q28+if(R426&gt;0,R426*8760*(R429*10^6/(8760*R426)),0)*'Assumptions (NG)'!Q26+if(R427&gt;0,R427*8760*(R430*10^6/(8760*R427)),0)*'Assumptions (NG)'!Q29)/10^9</f>
        <v>1.270815635</v>
      </c>
      <c r="S432" s="160">
        <f>(S426*'Assumptions (NG)'!R25+S427*'Assumptions (NG)'!R28+if(S426&gt;0,S426*8760*(S429*10^6/(8760*S426)),0)*'Assumptions (NG)'!R26+if(S427&gt;0,S427*8760*(S430*10^6/(8760*S427)),0)*'Assumptions (NG)'!R29)/10^9</f>
        <v>1.256017347</v>
      </c>
      <c r="T432" s="160">
        <f>(T426*'Assumptions (NG)'!S25+T427*'Assumptions (NG)'!S28+if(T426&gt;0,T426*8760*(T429*10^6/(8760*T426)),0)*'Assumptions (NG)'!S26+if(T427&gt;0,T427*8760*(T430*10^6/(8760*T427)),0)*'Assumptions (NG)'!S29)/10^9</f>
        <v>1.205609021</v>
      </c>
      <c r="U432" s="160">
        <f>(U426*'Assumptions (NG)'!T25+U427*'Assumptions (NG)'!T28+if(U426&gt;0,U426*8760*(U429*10^6/(8760*U426)),0)*'Assumptions (NG)'!T26+if(U427&gt;0,U427*8760*(U430*10^6/(8760*U427)),0)*'Assumptions (NG)'!T29)/10^9</f>
        <v>1.353951055</v>
      </c>
      <c r="V432" s="160">
        <f>(V426*'Assumptions (NG)'!U25+V427*'Assumptions (NG)'!U28+if(V426&gt;0,V426*8760*(V429*10^6/(8760*V426)),0)*'Assumptions (NG)'!U26+if(V427&gt;0,V427*8760*(V430*10^6/(8760*V427)),0)*'Assumptions (NG)'!U29)/10^9</f>
        <v>1.367668399</v>
      </c>
      <c r="W432" s="160">
        <f>(W426*'Assumptions (NG)'!V25+W427*'Assumptions (NG)'!V28+if(W426&gt;0,W426*8760*(W429*10^6/(8760*W426)),0)*'Assumptions (NG)'!V26+if(W427&gt;0,W427*8760*(W430*10^6/(8760*W427)),0)*'Assumptions (NG)'!V29)/10^9</f>
        <v>1.391457948</v>
      </c>
      <c r="X432" s="160">
        <f>(X426*'Assumptions (NG)'!W25+X427*'Assumptions (NG)'!W28+if(X426&gt;0,X426*8760*(X429*10^6/(8760*X426)),0)*'Assumptions (NG)'!W26+if(X427&gt;0,X427*8760*(X430*10^6/(8760*X427)),0)*'Assumptions (NG)'!W29)/10^9</f>
        <v>1.421429597</v>
      </c>
      <c r="Y432" s="160">
        <f>(Y426*'Assumptions (NG)'!X25+Y427*'Assumptions (NG)'!X28+if(Y426&gt;0,Y426*8760*(Y429*10^6/(8760*Y426)),0)*'Assumptions (NG)'!X26+if(Y427&gt;0,Y427*8760*(Y430*10^6/(8760*Y427)),0)*'Assumptions (NG)'!X29)/10^9</f>
        <v>1.452022916</v>
      </c>
      <c r="Z432" s="160">
        <f>(Z426*'Assumptions (NG)'!Y25+Z427*'Assumptions (NG)'!Y28+if(Z426&gt;0,Z426*8760*(Z429*10^6/(8760*Z426)),0)*'Assumptions (NG)'!Y26+if(Z427&gt;0,Z427*8760*(Z430*10^6/(8760*Z427)),0)*'Assumptions (NG)'!Y29)/10^9</f>
        <v>1.483250463</v>
      </c>
      <c r="AA432" s="160">
        <f>(AA426*'Assumptions (NG)'!Z25+AA427*'Assumptions (NG)'!Z28+if(AA426&gt;0,AA426*8760*(AA429*10^6/(8760*AA426)),0)*'Assumptions (NG)'!Z26+if(AA427&gt;0,AA427*8760*(AA430*10^6/(8760*AA427)),0)*'Assumptions (NG)'!Z29)/10^9</f>
        <v>1.515125046</v>
      </c>
      <c r="AB432" s="160">
        <f>(AB426*'Assumptions (NG)'!AA25+AB427*'Assumptions (NG)'!AA28+if(AB426&gt;0,AB426*8760*(AB429*10^6/(8760*AB426)),0)*'Assumptions (NG)'!AA26+if(AB427&gt;0,AB427*8760*(AB430*10^6/(8760*AB427)),0)*'Assumptions (NG)'!AA29)/10^9</f>
        <v>1.547659725</v>
      </c>
      <c r="AC432" s="160">
        <f>(AC426*'Assumptions (NG)'!AB25+AC427*'Assumptions (NG)'!AB28+if(AC426&gt;0,AC426*8760*(AC429*10^6/(8760*AC426)),0)*'Assumptions (NG)'!AB26+if(AC427&gt;0,AC427*8760*(AC430*10^6/(8760*AC427)),0)*'Assumptions (NG)'!AB29)/10^9</f>
        <v>1.58086782</v>
      </c>
      <c r="AD432" s="160">
        <f>(AD426*'Assumptions (NG)'!AC25+AD427*'Assumptions (NG)'!AC28+if(AD426&gt;0,AD426*8760*(AD429*10^6/(8760*AD426)),0)*'Assumptions (NG)'!AC26+if(AD427&gt;0,AD427*8760*(AD430*10^6/(8760*AD427)),0)*'Assumptions (NG)'!AC29)/10^9</f>
        <v>1.614762915</v>
      </c>
      <c r="AE432" s="160">
        <f>(AE426*'Assumptions (NG)'!AD25+AE427*'Assumptions (NG)'!AD28+if(AE426&gt;0,AE426*8760*(AE429*10^6/(8760*AE426)),0)*'Assumptions (NG)'!AD26+if(AE427&gt;0,AE427*8760*(AE430*10^6/(8760*AE427)),0)*'Assumptions (NG)'!AD29)/10^9</f>
        <v>1.649358863</v>
      </c>
      <c r="AF432" s="160">
        <f>(AF426*'Assumptions (NG)'!AE25+AF427*'Assumptions (NG)'!AE28+if(AF426&gt;0,AF426*8760*(AF429*10^6/(8760*AF426)),0)*'Assumptions (NG)'!AE26+if(AF427&gt;0,AF427*8760*(AF430*10^6/(8760*AF427)),0)*'Assumptions (NG)'!AE29)/10^9</f>
        <v>1.684669788</v>
      </c>
      <c r="AG432" s="160">
        <f>(AG426*'Assumptions (NG)'!AF25+AG427*'Assumptions (NG)'!AF28+if(AG426&gt;0,AG426*8760*(AG429*10^6/(8760*AG426)),0)*'Assumptions (NG)'!AF26+if(AG427&gt;0,AG427*8760*(AG430*10^6/(8760*AG427)),0)*'Assumptions (NG)'!AF29)/10^9</f>
        <v>1.720710098</v>
      </c>
      <c r="AH432" s="160">
        <f>(AH426*'Assumptions (NG)'!AG25+AH427*'Assumptions (NG)'!AG28+if(AH426&gt;0,AH426*8760*(AH429*10^6/(8760*AH426)),0)*'Assumptions (NG)'!AG26+if(AH427&gt;0,AH427*8760*(AH430*10^6/(8760*AH427)),0)*'Assumptions (NG)'!AG29)/10^9</f>
        <v>1.757494482</v>
      </c>
      <c r="AI432" s="160">
        <f>(AI426*'Assumptions (NG)'!AH25+AI427*'Assumptions (NG)'!AH28+if(AI426&gt;0,AI426*8760*(AI429*10^6/(8760*AI426)),0)*'Assumptions (NG)'!AH26+if(AI427&gt;0,AI427*8760*(AI430*10^6/(8760*AI427)),0)*'Assumptions (NG)'!AH29)/10^9</f>
        <v>1.795037922</v>
      </c>
      <c r="AJ432" s="160">
        <f>(AJ426*'Assumptions (NG)'!AI25+AJ427*'Assumptions (NG)'!AI28+if(AJ426&gt;0,AJ426*8760*(AJ429*10^6/(8760*AJ426)),0)*'Assumptions (NG)'!AI26+if(AJ427&gt;0,AJ427*8760*(AJ430*10^6/(8760*AJ427)),0)*'Assumptions (NG)'!AI29)/10^9</f>
        <v>1.833355694</v>
      </c>
      <c r="AK432" s="160">
        <f>(AK426*'Assumptions (NG)'!AJ25+AK427*'Assumptions (NG)'!AJ28+if(AK426&gt;0,AK426*8760*(AK429*10^6/(8760*AK426)),0)*'Assumptions (NG)'!AJ26+if(AK427&gt;0,AK427*8760*(AK430*10^6/(8760*AK427)),0)*'Assumptions (NG)'!AJ29)/10^9</f>
        <v>1.872463377</v>
      </c>
      <c r="AL432" s="160">
        <f>(AL426*'Assumptions (NG)'!AK25+AL427*'Assumptions (NG)'!AK28+if(AL426&gt;0,AL426*8760*(AL429*10^6/(8760*AL426)),0)*'Assumptions (NG)'!AK26+if(AL427&gt;0,AL427*8760*(AL430*10^6/(8760*AL427)),0)*'Assumptions (NG)'!AK29)/10^9</f>
        <v>1.912376858</v>
      </c>
      <c r="AM432" s="160">
        <f>(AM426*'Assumptions (NG)'!AL25+AM427*'Assumptions (NG)'!AL28+if(AM426&gt;0,AM426*8760*(AM429*10^6/(8760*AM426)),0)*'Assumptions (NG)'!AL26+if(AM427&gt;0,AM427*8760*(AM430*10^6/(8760*AM427)),0)*'Assumptions (NG)'!AL29)/10^9</f>
        <v>1.953112336</v>
      </c>
      <c r="AN432" s="160">
        <f>(AN426*'Assumptions (NG)'!AM25+AN427*'Assumptions (NG)'!AM28+if(AN426&gt;0,AN426*8760*(AN429*10^6/(8760*AN426)),0)*'Assumptions (NG)'!AM26+if(AN427&gt;0,AN427*8760*(AN430*10^6/(8760*AN427)),0)*'Assumptions (NG)'!AM29)/10^9</f>
        <v>1.994686332</v>
      </c>
      <c r="AO432" s="160">
        <f>(AO426*'Assumptions (NG)'!AN25+AO427*'Assumptions (NG)'!AN28+if(AO426&gt;0,AO426*8760*(AO429*10^6/(8760*AO426)),0)*'Assumptions (NG)'!AN26+if(AO427&gt;0,AO427*8760*(AO430*10^6/(8760*AO427)),0)*'Assumptions (NG)'!AN29)/10^9</f>
        <v>2.037115691</v>
      </c>
      <c r="AP432" s="160">
        <f>(AP426*'Assumptions (NG)'!AO25+AP427*'Assumptions (NG)'!AO28+if(AP426&gt;0,AP426*8760*(AP429*10^6/(8760*AP426)),0)*'Assumptions (NG)'!AO26+if(AP427&gt;0,AP427*8760*(AP430*10^6/(8760*AP427)),0)*'Assumptions (NG)'!AO29)/10^9</f>
        <v>2.080417591</v>
      </c>
      <c r="AQ432" s="160">
        <f>(AQ426*'Assumptions (NG)'!AP25+AQ427*'Assumptions (NG)'!AP28+if(AQ426&gt;0,AQ426*8760*(AQ429*10^6/(8760*AQ426)),0)*'Assumptions (NG)'!AP26+if(AQ427&gt;0,AQ427*8760*(AQ430*10^6/(8760*AQ427)),0)*'Assumptions (NG)'!AP29)/10^9</f>
        <v>2.124609549</v>
      </c>
      <c r="AR432" s="160">
        <f>(AR426*'Assumptions (NG)'!AQ25+AR427*'Assumptions (NG)'!AQ28+if(AR426&gt;0,AR426*8760*(AR429*10^6/(8760*AR426)),0)*'Assumptions (NG)'!AQ26+if(AR427&gt;0,AR427*8760*(AR430*10^6/(8760*AR427)),0)*'Assumptions (NG)'!AQ29)/10^9</f>
        <v>2.169709429</v>
      </c>
      <c r="AS432" s="160">
        <f>(AS426*'Assumptions (NG)'!AR25+AS427*'Assumptions (NG)'!AR28+if(AS426&gt;0,AS426*8760*(AS429*10^6/(8760*AS426)),0)*'Assumptions (NG)'!AR26+if(AS427&gt;0,AS427*8760*(AS430*10^6/(8760*AS427)),0)*'Assumptions (NG)'!AR29)/10^9</f>
        <v>2.215735443</v>
      </c>
      <c r="AT432" s="160">
        <f>(AT426*'Assumptions (NG)'!AS25+AT427*'Assumptions (NG)'!AS28+if(AT426&gt;0,AT426*8760*(AT429*10^6/(8760*AT426)),0)*'Assumptions (NG)'!AS26+if(AT427&gt;0,AT427*8760*(AT430*10^6/(8760*AT427)),0)*'Assumptions (NG)'!AS29)/10^9</f>
        <v>2.262706166</v>
      </c>
      <c r="AU432" s="160">
        <f>(AU426*'Assumptions (NG)'!AT25+AU427*'Assumptions (NG)'!AT28+if(AU426&gt;0,AU426*8760*(AU429*10^6/(8760*AU426)),0)*'Assumptions (NG)'!AT26+if(AU427&gt;0,AU427*8760*(AU430*10^6/(8760*AU427)),0)*'Assumptions (NG)'!AT29)/10^9</f>
        <v>2.310640538</v>
      </c>
      <c r="AV432" s="160">
        <f>(AV426*'Assumptions (NG)'!AU25+AV427*'Assumptions (NG)'!AU28+if(AV426&gt;0,AV426*8760*(AV429*10^6/(8760*AV426)),0)*'Assumptions (NG)'!AU26+if(AV427&gt;0,AV427*8760*(AV430*10^6/(8760*AV427)),0)*'Assumptions (NG)'!AU29)/10^9</f>
        <v>2.359557869</v>
      </c>
      <c r="AW432" s="160">
        <f>(AW426*'Assumptions (NG)'!AV25+AW427*'Assumptions (NG)'!AV28+if(AW426&gt;0,AW426*8760*(AW429*10^6/(8760*AW426)),0)*'Assumptions (NG)'!AV26+if(AW427&gt;0,AW427*8760*(AW430*10^6/(8760*AW427)),0)*'Assumptions (NG)'!AV29)/10^9</f>
        <v>2.409477854</v>
      </c>
      <c r="AX432" s="160">
        <f>(AX426*'Assumptions (NG)'!AW25+AX427*'Assumptions (NG)'!AW28+if(AX426&gt;0,AX426*8760*(AX429*10^6/(8760*AX426)),0)*'Assumptions (NG)'!AW26+if(AX427&gt;0,AX427*8760*(AX430*10^6/(8760*AX427)),0)*'Assumptions (NG)'!AW29)/10^9</f>
        <v>2.460420572</v>
      </c>
      <c r="AY432" s="160">
        <f>(AY426*'Assumptions (NG)'!AX25+AY427*'Assumptions (NG)'!AX28+if(AY426&gt;0,AY426*8760*(AY429*10^6/(8760*AY426)),0)*'Assumptions (NG)'!AX26+if(AY427&gt;0,AY427*8760*(AY430*10^6/(8760*AY427)),0)*'Assumptions (NG)'!AX29)/10^9</f>
        <v>2.5124065</v>
      </c>
      <c r="AZ432" s="160">
        <f>(AZ426*'Assumptions (NG)'!AY25+AZ427*'Assumptions (NG)'!AY28+if(AZ426&gt;0,AZ426*8760*(AZ429*10^6/(8760*AZ426)),0)*'Assumptions (NG)'!AY26+if(AZ427&gt;0,AZ427*8760*(AZ430*10^6/(8760*AZ427)),0)*'Assumptions (NG)'!AY29)/10^9</f>
        <v>2.565456514</v>
      </c>
      <c r="BA432" s="160">
        <f>(BA426*'Assumptions (NG)'!AZ25+BA427*'Assumptions (NG)'!AZ28+if(BA426&gt;0,BA426*8760*(BA429*10^6/(8760*BA426)),0)*'Assumptions (NG)'!AZ26+if(BA427&gt;0,BA427*8760*(BA430*10^6/(8760*BA427)),0)*'Assumptions (NG)'!AZ29)/10^9</f>
        <v>2.619591906</v>
      </c>
    </row>
    <row r="433" ht="15.75" customHeight="1">
      <c r="A433" s="207" t="s">
        <v>389</v>
      </c>
      <c r="B433" s="150" t="s">
        <v>390</v>
      </c>
      <c r="C433" s="210">
        <f t="shared" ref="C433:AZ433" si="25">1000*C434/C428</f>
        <v>10.5837723</v>
      </c>
      <c r="D433" s="210">
        <f t="shared" si="25"/>
        <v>10.27038848</v>
      </c>
      <c r="E433" s="210">
        <f t="shared" si="25"/>
        <v>9.799328099</v>
      </c>
      <c r="F433" s="210">
        <f t="shared" si="25"/>
        <v>9.255543423</v>
      </c>
      <c r="G433" s="210">
        <f t="shared" si="25"/>
        <v>9.195646745</v>
      </c>
      <c r="H433" s="210">
        <f t="shared" si="25"/>
        <v>9.291241961</v>
      </c>
      <c r="I433" s="210">
        <f t="shared" si="25"/>
        <v>9.117537226</v>
      </c>
      <c r="J433" s="210">
        <f t="shared" si="25"/>
        <v>8.893892626</v>
      </c>
      <c r="K433" s="210">
        <f t="shared" si="25"/>
        <v>8.819346375</v>
      </c>
      <c r="L433" s="210">
        <f t="shared" si="25"/>
        <v>8.667510238</v>
      </c>
      <c r="M433" s="210">
        <f t="shared" si="25"/>
        <v>8.272645231</v>
      </c>
      <c r="N433" s="210">
        <f t="shared" si="25"/>
        <v>8.414544521</v>
      </c>
      <c r="O433" s="210">
        <f t="shared" si="25"/>
        <v>8.09872203</v>
      </c>
      <c r="P433" s="210">
        <f t="shared" si="25"/>
        <v>8.163907411</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7.368536747</v>
      </c>
      <c r="Y433" s="210">
        <f t="shared" si="25"/>
        <v>7.204215354</v>
      </c>
      <c r="Z433" s="210">
        <f t="shared" si="25"/>
        <v>7.040659456</v>
      </c>
      <c r="AA433" s="210">
        <f t="shared" si="25"/>
        <v>6.877843845</v>
      </c>
      <c r="AB433" s="210">
        <f t="shared" si="25"/>
        <v>6.715744408</v>
      </c>
      <c r="AC433" s="210">
        <f t="shared" si="25"/>
        <v>6.554338068</v>
      </c>
      <c r="AD433" s="210">
        <f t="shared" si="25"/>
        <v>6.393602731</v>
      </c>
      <c r="AE433" s="210">
        <f t="shared" si="25"/>
        <v>6.388186306</v>
      </c>
      <c r="AF433" s="210">
        <f t="shared" si="25"/>
        <v>6.382882602</v>
      </c>
      <c r="AG433" s="210">
        <f t="shared" si="25"/>
        <v>6.377688136</v>
      </c>
      <c r="AH433" s="210">
        <f t="shared" si="25"/>
        <v>6.372599569</v>
      </c>
      <c r="AI433" s="210">
        <f t="shared" si="25"/>
        <v>6.367613693</v>
      </c>
      <c r="AJ433" s="210">
        <f t="shared" si="25"/>
        <v>6.362727432</v>
      </c>
      <c r="AK433" s="210">
        <f t="shared" si="25"/>
        <v>6.357937829</v>
      </c>
      <c r="AL433" s="210">
        <f t="shared" si="25"/>
        <v>6.353242045</v>
      </c>
      <c r="AM433" s="210">
        <f t="shared" si="25"/>
        <v>6.34863735</v>
      </c>
      <c r="AN433" s="210">
        <f t="shared" si="25"/>
        <v>6.344121119</v>
      </c>
      <c r="AO433" s="210">
        <f t="shared" si="25"/>
        <v>6.339690827</v>
      </c>
      <c r="AP433" s="210">
        <f t="shared" si="25"/>
        <v>6.335344044</v>
      </c>
      <c r="AQ433" s="210">
        <f t="shared" si="25"/>
        <v>6.331078431</v>
      </c>
      <c r="AR433" s="210">
        <f t="shared" si="25"/>
        <v>6.326891734</v>
      </c>
      <c r="AS433" s="210">
        <f t="shared" si="25"/>
        <v>6.322781786</v>
      </c>
      <c r="AT433" s="210">
        <f t="shared" si="25"/>
        <v>6.318746493</v>
      </c>
      <c r="AU433" s="210">
        <f t="shared" si="25"/>
        <v>6.314783841</v>
      </c>
      <c r="AV433" s="210">
        <f t="shared" si="25"/>
        <v>6.310891885</v>
      </c>
      <c r="AW433" s="210">
        <f t="shared" si="25"/>
        <v>6.30706875</v>
      </c>
      <c r="AX433" s="210">
        <f t="shared" si="25"/>
        <v>6.303312627</v>
      </c>
      <c r="AY433" s="210">
        <f t="shared" si="25"/>
        <v>6.29962177</v>
      </c>
      <c r="AZ433" s="210">
        <f t="shared" si="25"/>
        <v>6.295994491</v>
      </c>
      <c r="BA433" s="210">
        <f>if(BA428&gt;0,1000*BA434/BA428,0)</f>
        <v>6.292429162</v>
      </c>
    </row>
    <row r="434" ht="15.75" customHeight="1">
      <c r="A434" s="207" t="s">
        <v>391</v>
      </c>
      <c r="B434" s="150" t="s">
        <v>392</v>
      </c>
      <c r="C434" s="211">
        <f>(C429*10^6*'Assumptions (NG)'!B32+C430*10^6*'Assumptions (NG)'!B33)/10^9</f>
        <v>1.997510219</v>
      </c>
      <c r="D434" s="211">
        <f>(D429*10^6*'Assumptions (NG)'!C32+D430*10^6*'Assumptions (NG)'!C33)/10^9</f>
        <v>1.952513628</v>
      </c>
      <c r="E434" s="211">
        <f>(E429*10^6*'Assumptions (NG)'!D32+E430*10^6*'Assumptions (NG)'!D33)/10^9</f>
        <v>1.924915434</v>
      </c>
      <c r="F434" s="211">
        <f>(F429*10^6*'Assumptions (NG)'!E32+F430*10^6*'Assumptions (NG)'!E33)/10^9</f>
        <v>1.711455029</v>
      </c>
      <c r="G434" s="211">
        <f>(G429*10^6*'Assumptions (NG)'!F32+G430*10^6*'Assumptions (NG)'!F33)/10^9</f>
        <v>1.735721202</v>
      </c>
      <c r="H434" s="211">
        <f>(H429*10^6*'Assumptions (NG)'!G32+H430*10^6*'Assumptions (NG)'!G33)/10^9</f>
        <v>1.836555739</v>
      </c>
      <c r="I434" s="211">
        <f>(I429*10^6*'Assumptions (NG)'!H32+I430*10^6*'Assumptions (NG)'!H33)/10^9</f>
        <v>1.804089215</v>
      </c>
      <c r="J434" s="211">
        <f>(J429*10^6*'Assumptions (NG)'!I32+J430*10^6*'Assumptions (NG)'!I33)/10^9</f>
        <v>1.774609789</v>
      </c>
      <c r="K434" s="211">
        <f>(K429*10^6*'Assumptions (NG)'!J32+K430*10^6*'Assumptions (NG)'!J33)/10^9</f>
        <v>1.704312917</v>
      </c>
      <c r="L434" s="211">
        <f>(L429*10^6*'Assumptions (NG)'!K32+L430*10^6*'Assumptions (NG)'!K33)/10^9</f>
        <v>1.638735677</v>
      </c>
      <c r="M434" s="211">
        <f>(M429*10^6*'Assumptions (NG)'!L32+M430*10^6*'Assumptions (NG)'!L33)/10^9</f>
        <v>1.546010455</v>
      </c>
      <c r="N434" s="211">
        <f>(N429*10^6*'Assumptions (NG)'!M32+N430*10^6*'Assumptions (NG)'!M33)/10^9</f>
        <v>1.68711743</v>
      </c>
      <c r="O434" s="211">
        <f>(O429*10^6*'Assumptions (NG)'!N32+O430*10^6*'Assumptions (NG)'!N33)/10^9</f>
        <v>1.732327025</v>
      </c>
      <c r="P434" s="211">
        <f>(P429*10^6*'Assumptions (NG)'!O32+P430*10^6*'Assumptions (NG)'!O33)/10^9</f>
        <v>1.663791399</v>
      </c>
      <c r="Q434" s="211">
        <f>(Q429*10^6*'Assumptions (NG)'!P32+Q430*10^6*'Assumptions (NG)'!P33)/10^9</f>
        <v>1.643910875</v>
      </c>
      <c r="R434" s="211">
        <f>(R429*10^6*'Assumptions (NG)'!Q32+R430*10^6*'Assumptions (NG)'!Q33)/10^9</f>
        <v>1.906534725</v>
      </c>
      <c r="S434" s="211">
        <f>(S429*10^6*'Assumptions (NG)'!R32+S430*10^6*'Assumptions (NG)'!R33)/10^9</f>
        <v>1.809663085</v>
      </c>
      <c r="T434" s="211">
        <f>(T429*10^6*'Assumptions (NG)'!S32+T430*10^6*'Assumptions (NG)'!S33)/10^9</f>
        <v>1.637016272</v>
      </c>
      <c r="U434" s="211">
        <f>(U429*10^6*'Assumptions (NG)'!T32+U430*10^6*'Assumptions (NG)'!T33)/10^9</f>
        <v>1.881160412</v>
      </c>
      <c r="V434" s="211">
        <f>(V429*10^6*'Assumptions (NG)'!U32+V430*10^6*'Assumptions (NG)'!U33)/10^9</f>
        <v>1.843537444</v>
      </c>
      <c r="W434" s="211">
        <f>(W429*10^6*'Assumptions (NG)'!V32+W430*10^6*'Assumptions (NG)'!V33)/10^9</f>
        <v>1.805914475</v>
      </c>
      <c r="X434" s="211">
        <f>(X429*10^6*'Assumptions (NG)'!W32+X430*10^6*'Assumptions (NG)'!W33)/10^9</f>
        <v>1.786613269</v>
      </c>
      <c r="Y434" s="211">
        <f>(Y429*10^6*'Assumptions (NG)'!X32+Y430*10^6*'Assumptions (NG)'!X33)/10^9</f>
        <v>1.766597439</v>
      </c>
      <c r="Z434" s="211">
        <f>(Z429*10^6*'Assumptions (NG)'!Y32+Z430*10^6*'Assumptions (NG)'!Y33)/10^9</f>
        <v>1.745866986</v>
      </c>
      <c r="AA434" s="211">
        <f>(AA429*10^6*'Assumptions (NG)'!Z32+AA430*10^6*'Assumptions (NG)'!Z33)/10^9</f>
        <v>1.72442191</v>
      </c>
      <c r="AB434" s="211">
        <f>(AB429*10^6*'Assumptions (NG)'!AA32+AB430*10^6*'Assumptions (NG)'!AA33)/10^9</f>
        <v>1.70226221</v>
      </c>
      <c r="AC434" s="211">
        <f>(AC429*10^6*'Assumptions (NG)'!AB32+AC430*10^6*'Assumptions (NG)'!AB33)/10^9</f>
        <v>1.679387888</v>
      </c>
      <c r="AD434" s="211">
        <f>(AD429*10^6*'Assumptions (NG)'!AC32+AD430*10^6*'Assumptions (NG)'!AC33)/10^9</f>
        <v>1.655798943</v>
      </c>
      <c r="AE434" s="211">
        <f>(AE429*10^6*'Assumptions (NG)'!AD32+AE430*10^6*'Assumptions (NG)'!AD33)/10^9</f>
        <v>1.671976835</v>
      </c>
      <c r="AF434" s="211">
        <f>(AF429*10^6*'Assumptions (NG)'!AE32+AF430*10^6*'Assumptions (NG)'!AE33)/10^9</f>
        <v>1.688154728</v>
      </c>
      <c r="AG434" s="211">
        <f>(AG429*10^6*'Assumptions (NG)'!AF32+AG430*10^6*'Assumptions (NG)'!AF33)/10^9</f>
        <v>1.70433262</v>
      </c>
      <c r="AH434" s="211">
        <f>(AH429*10^6*'Assumptions (NG)'!AG32+AH430*10^6*'Assumptions (NG)'!AG33)/10^9</f>
        <v>1.720510513</v>
      </c>
      <c r="AI434" s="211">
        <f>(AI429*10^6*'Assumptions (NG)'!AH32+AI430*10^6*'Assumptions (NG)'!AH33)/10^9</f>
        <v>1.736688405</v>
      </c>
      <c r="AJ434" s="211">
        <f>(AJ429*10^6*'Assumptions (NG)'!AI32+AJ430*10^6*'Assumptions (NG)'!AI33)/10^9</f>
        <v>1.752866298</v>
      </c>
      <c r="AK434" s="211">
        <f>(AK429*10^6*'Assumptions (NG)'!AJ32+AK430*10^6*'Assumptions (NG)'!AJ33)/10^9</f>
        <v>1.76904419</v>
      </c>
      <c r="AL434" s="211">
        <f>(AL429*10^6*'Assumptions (NG)'!AK32+AL430*10^6*'Assumptions (NG)'!AK33)/10^9</f>
        <v>1.785222082</v>
      </c>
      <c r="AM434" s="211">
        <f>(AM429*10^6*'Assumptions (NG)'!AL32+AM430*10^6*'Assumptions (NG)'!AL33)/10^9</f>
        <v>1.801399975</v>
      </c>
      <c r="AN434" s="211">
        <f>(AN429*10^6*'Assumptions (NG)'!AM32+AN430*10^6*'Assumptions (NG)'!AM33)/10^9</f>
        <v>1.817577867</v>
      </c>
      <c r="AO434" s="211">
        <f>(AO429*10^6*'Assumptions (NG)'!AN32+AO430*10^6*'Assumptions (NG)'!AN33)/10^9</f>
        <v>1.83375576</v>
      </c>
      <c r="AP434" s="211">
        <f>(AP429*10^6*'Assumptions (NG)'!AO32+AP430*10^6*'Assumptions (NG)'!AO33)/10^9</f>
        <v>1.849933652</v>
      </c>
      <c r="AQ434" s="211">
        <f>(AQ429*10^6*'Assumptions (NG)'!AP32+AQ430*10^6*'Assumptions (NG)'!AP33)/10^9</f>
        <v>1.866111545</v>
      </c>
      <c r="AR434" s="211">
        <f>(AR429*10^6*'Assumptions (NG)'!AQ32+AR430*10^6*'Assumptions (NG)'!AQ33)/10^9</f>
        <v>1.882289437</v>
      </c>
      <c r="AS434" s="211">
        <f>(AS429*10^6*'Assumptions (NG)'!AR32+AS430*10^6*'Assumptions (NG)'!AR33)/10^9</f>
        <v>1.89846733</v>
      </c>
      <c r="AT434" s="211">
        <f>(AT429*10^6*'Assumptions (NG)'!AS32+AT430*10^6*'Assumptions (NG)'!AS33)/10^9</f>
        <v>1.914645222</v>
      </c>
      <c r="AU434" s="211">
        <f>(AU429*10^6*'Assumptions (NG)'!AT32+AU430*10^6*'Assumptions (NG)'!AT33)/10^9</f>
        <v>1.930823115</v>
      </c>
      <c r="AV434" s="211">
        <f>(AV429*10^6*'Assumptions (NG)'!AU32+AV430*10^6*'Assumptions (NG)'!AU33)/10^9</f>
        <v>1.947001007</v>
      </c>
      <c r="AW434" s="211">
        <f>(AW429*10^6*'Assumptions (NG)'!AV32+AW430*10^6*'Assumptions (NG)'!AV33)/10^9</f>
        <v>1.9631789</v>
      </c>
      <c r="AX434" s="211">
        <f>(AX429*10^6*'Assumptions (NG)'!AW32+AX430*10^6*'Assumptions (NG)'!AW33)/10^9</f>
        <v>1.979356792</v>
      </c>
      <c r="AY434" s="211">
        <f>(AY429*10^6*'Assumptions (NG)'!AX32+AY430*10^6*'Assumptions (NG)'!AX33)/10^9</f>
        <v>1.995534685</v>
      </c>
      <c r="AZ434" s="211">
        <f>(AZ429*10^6*'Assumptions (NG)'!AY32+AZ430*10^6*'Assumptions (NG)'!AY33)/10^9</f>
        <v>2.011712577</v>
      </c>
      <c r="BA434" s="211">
        <f>(BA429*10^6*'Assumptions (NG)'!AZ32+BA430*10^6*'Assumptions (NG)'!AZ33)/10^9</f>
        <v>2.027890469</v>
      </c>
    </row>
    <row r="435" ht="15.75" customHeight="1">
      <c r="A435" s="209" t="s">
        <v>34</v>
      </c>
      <c r="B435" s="159" t="s">
        <v>351</v>
      </c>
      <c r="C435" s="212">
        <f>C434*'Assumptions (NG)'!B58</f>
        <v>8.749094761</v>
      </c>
      <c r="D435" s="212">
        <f>D434*'Assumptions (NG)'!C58</f>
        <v>9.001087826</v>
      </c>
      <c r="E435" s="212">
        <f>E434*'Assumptions (NG)'!D58</f>
        <v>7.083688797</v>
      </c>
      <c r="F435" s="212">
        <f>F434*'Assumptions (NG)'!E58</f>
        <v>9.532804513</v>
      </c>
      <c r="G435" s="212">
        <f>G434*'Assumptions (NG)'!F58</f>
        <v>10.60525655</v>
      </c>
      <c r="H435" s="212">
        <f>H434*'Assumptions (NG)'!G58</f>
        <v>15.55562711</v>
      </c>
      <c r="I435" s="212">
        <f>I434*'Assumptions (NG)'!H58</f>
        <v>12.82707432</v>
      </c>
      <c r="J435" s="212">
        <f>J434*'Assumptions (NG)'!I58</f>
        <v>12.97239756</v>
      </c>
      <c r="K435" s="212">
        <f>K434*'Assumptions (NG)'!J58</f>
        <v>15.78193761</v>
      </c>
      <c r="L435" s="212">
        <f>L434*'Assumptions (NG)'!K58</f>
        <v>8.078966888</v>
      </c>
      <c r="M435" s="212">
        <f>M434*'Assumptions (NG)'!L58</f>
        <v>8.147475098</v>
      </c>
      <c r="N435" s="212">
        <f>N434*'Assumptions (NG)'!M58</f>
        <v>8.250004234</v>
      </c>
      <c r="O435" s="212">
        <f>O434*'Assumptions (NG)'!N58</f>
        <v>6.132437667</v>
      </c>
      <c r="P435" s="212">
        <f>P434*'Assumptions (NG)'!O58</f>
        <v>7.47042338</v>
      </c>
      <c r="Q435" s="212">
        <f>Q434*'Assumptions (NG)'!P58</f>
        <v>8.531897439</v>
      </c>
      <c r="R435" s="212">
        <f>R434*'Assumptions (NG)'!Q58</f>
        <v>6.444087371</v>
      </c>
      <c r="S435" s="212">
        <f>S434*'Assumptions (NG)'!R58</f>
        <v>5.410892625</v>
      </c>
      <c r="T435" s="212">
        <f>T434*'Assumptions (NG)'!S58</f>
        <v>5.762297277</v>
      </c>
      <c r="U435" s="212">
        <f>U434*'Assumptions (NG)'!T58</f>
        <v>6.903858713</v>
      </c>
      <c r="V435" s="212">
        <f>V434*'Assumptions (NG)'!U58</f>
        <v>6.248681227</v>
      </c>
      <c r="W435" s="212">
        <f>W434*'Assumptions (NG)'!V58</f>
        <v>6.357786923</v>
      </c>
      <c r="X435" s="212">
        <f>X434*'Assumptions (NG)'!W58</f>
        <v>6.189517995</v>
      </c>
      <c r="Y435" s="212">
        <f>Y425*8760*('Assumptions (NG)'!X17*'Assumptions (NG)'!X20*'Assumptions (NG)'!X35+'Assumptions (NG)'!X18*'Assumptions (NG)'!X22*'Assumptions (NG)'!X36)/10^9</f>
        <v>6.080588597</v>
      </c>
      <c r="Z435" s="212">
        <f>Z425*8760*('Assumptions (NG)'!Y17*'Assumptions (NG)'!Y20*'Assumptions (NG)'!Y35+'Assumptions (NG)'!Y18*'Assumptions (NG)'!Y22*'Assumptions (NG)'!Y36)/10^9</f>
        <v>6.303463926</v>
      </c>
      <c r="AA435" s="212">
        <f>AA425*8760*('Assumptions (NG)'!Z17*'Assumptions (NG)'!Z20*'Assumptions (NG)'!Z35+'Assumptions (NG)'!Z18*'Assumptions (NG)'!Z22*'Assumptions (NG)'!Z36)/10^9</f>
        <v>6.613776078</v>
      </c>
      <c r="AB435" s="212">
        <f>AB425*8760*('Assumptions (NG)'!AA17*'Assumptions (NG)'!AA20*'Assumptions (NG)'!AA35+'Assumptions (NG)'!AA18*'Assumptions (NG)'!AA22*'Assumptions (NG)'!AA36)/10^9</f>
        <v>6.914578647</v>
      </c>
      <c r="AC435" s="212">
        <f>AC425*8760*('Assumptions (NG)'!AB17*'Assumptions (NG)'!AB20*'Assumptions (NG)'!AB35+'Assumptions (NG)'!AB18*'Assumptions (NG)'!AB22*'Assumptions (NG)'!AB36)/10^9</f>
        <v>6.93436986</v>
      </c>
      <c r="AD435" s="212">
        <f>AD425*8760*('Assumptions (NG)'!AC17*'Assumptions (NG)'!AC20*'Assumptions (NG)'!AC35+'Assumptions (NG)'!AC18*'Assumptions (NG)'!AC22*'Assumptions (NG)'!AC36)/10^9</f>
        <v>6.850281468</v>
      </c>
      <c r="AE435" s="212">
        <f>AE425*8760*('Assumptions (NG)'!AD17*'Assumptions (NG)'!AD20*'Assumptions (NG)'!AD35+'Assumptions (NG)'!AD18*'Assumptions (NG)'!AD22*'Assumptions (NG)'!AD36)/10^9</f>
        <v>7.049469387</v>
      </c>
      <c r="AF435" s="212">
        <f>AF425*8760*('Assumptions (NG)'!AE17*'Assumptions (NG)'!AE20*'Assumptions (NG)'!AE35+'Assumptions (NG)'!AE18*'Assumptions (NG)'!AE22*'Assumptions (NG)'!AE36)/10^9</f>
        <v>7.109367721</v>
      </c>
      <c r="AG435" s="212">
        <f>AG425*8760*('Assumptions (NG)'!AF17*'Assumptions (NG)'!AF20*'Assumptions (NG)'!AF35+'Assumptions (NG)'!AF18*'Assumptions (NG)'!AF22*'Assumptions (NG)'!AF36)/10^9</f>
        <v>7.245471536</v>
      </c>
      <c r="AH435" s="212">
        <f>AH425*8760*('Assumptions (NG)'!AG17*'Assumptions (NG)'!AG20*'Assumptions (NG)'!AG35+'Assumptions (NG)'!AG18*'Assumptions (NG)'!AG22*'Assumptions (NG)'!AG36)/10^9</f>
        <v>7.300842954</v>
      </c>
      <c r="AI435" s="212">
        <f>AI425*8760*('Assumptions (NG)'!AH17*'Assumptions (NG)'!AH20*'Assumptions (NG)'!AH35+'Assumptions (NG)'!AH18*'Assumptions (NG)'!AH22*'Assumptions (NG)'!AH36)/10^9</f>
        <v>7.639438261</v>
      </c>
      <c r="AJ435" s="212">
        <f>AJ425*8760*('Assumptions (NG)'!AI17*'Assumptions (NG)'!AI20*'Assumptions (NG)'!AI35+'Assumptions (NG)'!AI18*'Assumptions (NG)'!AI22*'Assumptions (NG)'!AI36)/10^9</f>
        <v>7.813453439</v>
      </c>
      <c r="AK435" s="212">
        <f>AK425*8760*('Assumptions (NG)'!AJ17*'Assumptions (NG)'!AJ20*'Assumptions (NG)'!AJ35+'Assumptions (NG)'!AJ18*'Assumptions (NG)'!AJ22*'Assumptions (NG)'!AJ36)/10^9</f>
        <v>7.964426337</v>
      </c>
      <c r="AL435" s="212">
        <f>AL425*8760*('Assumptions (NG)'!AK17*'Assumptions (NG)'!AK20*'Assumptions (NG)'!AK35+'Assumptions (NG)'!AK18*'Assumptions (NG)'!AK22*'Assumptions (NG)'!AK36)/10^9</f>
        <v>8.110688237</v>
      </c>
      <c r="AM435" s="212">
        <f>AM425*8760*('Assumptions (NG)'!AL17*'Assumptions (NG)'!AL20*'Assumptions (NG)'!AL35+'Assumptions (NG)'!AL18*'Assumptions (NG)'!AL22*'Assumptions (NG)'!AL36)/10^9</f>
        <v>8.326801936</v>
      </c>
      <c r="AN435" s="212">
        <f>AN425*8760*('Assumptions (NG)'!AM17*'Assumptions (NG)'!AM20*'Assumptions (NG)'!AM35+'Assumptions (NG)'!AM18*'Assumptions (NG)'!AM22*'Assumptions (NG)'!AM36)/10^9</f>
        <v>8.428380571</v>
      </c>
      <c r="AO435" s="212">
        <f>AO425*8760*('Assumptions (NG)'!AN17*'Assumptions (NG)'!AN20*'Assumptions (NG)'!AN35+'Assumptions (NG)'!AN18*'Assumptions (NG)'!AN22*'Assumptions (NG)'!AN36)/10^9</f>
        <v>8.510833065</v>
      </c>
      <c r="AP435" s="212">
        <f>AP425*8760*('Assumptions (NG)'!AO17*'Assumptions (NG)'!AO20*'Assumptions (NG)'!AO35+'Assumptions (NG)'!AO18*'Assumptions (NG)'!AO22*'Assumptions (NG)'!AO36)/10^9</f>
        <v>8.629983389</v>
      </c>
      <c r="AQ435" s="212">
        <f>AQ425*8760*('Assumptions (NG)'!AP17*'Assumptions (NG)'!AP20*'Assumptions (NG)'!AP35+'Assumptions (NG)'!AP18*'Assumptions (NG)'!AP22*'Assumptions (NG)'!AP36)/10^9</f>
        <v>8.848085655</v>
      </c>
      <c r="AR435" s="212">
        <f>AR425*8760*('Assumptions (NG)'!AQ17*'Assumptions (NG)'!AQ20*'Assumptions (NG)'!AQ35+'Assumptions (NG)'!AQ18*'Assumptions (NG)'!AQ22*'Assumptions (NG)'!AQ36)/10^9</f>
        <v>8.898006206</v>
      </c>
      <c r="AS435" s="212">
        <f>AS425*8760*('Assumptions (NG)'!AR17*'Assumptions (NG)'!AR20*'Assumptions (NG)'!AR35+'Assumptions (NG)'!AR18*'Assumptions (NG)'!AR22*'Assumptions (NG)'!AR36)/10^9</f>
        <v>9.069727774</v>
      </c>
      <c r="AT435" s="212">
        <f>AT425*8760*('Assumptions (NG)'!AS17*'Assumptions (NG)'!AS20*'Assumptions (NG)'!AS35+'Assumptions (NG)'!AS18*'Assumptions (NG)'!AS22*'Assumptions (NG)'!AS36)/10^9</f>
        <v>9.280799464</v>
      </c>
      <c r="AU435" s="212">
        <f>AU425*8760*('Assumptions (NG)'!AT17*'Assumptions (NG)'!AT20*'Assumptions (NG)'!AT35+'Assumptions (NG)'!AT18*'Assumptions (NG)'!AT22*'Assumptions (NG)'!AT36)/10^9</f>
        <v>9.550705373</v>
      </c>
      <c r="AV435" s="212">
        <f>AV425*8760*('Assumptions (NG)'!AU17*'Assumptions (NG)'!AU20*'Assumptions (NG)'!AU35+'Assumptions (NG)'!AU18*'Assumptions (NG)'!AU22*'Assumptions (NG)'!AU36)/10^9</f>
        <v>9.788825056</v>
      </c>
      <c r="AW435" s="212">
        <f>AW425*8760*('Assumptions (NG)'!AV17*'Assumptions (NG)'!AV20*'Assumptions (NG)'!AV35+'Assumptions (NG)'!AV18*'Assumptions (NG)'!AV22*'Assumptions (NG)'!AV36)/10^9</f>
        <v>9.995550032</v>
      </c>
      <c r="AX435" s="212">
        <f>AX425*8760*('Assumptions (NG)'!AW17*'Assumptions (NG)'!AW20*'Assumptions (NG)'!AW35+'Assumptions (NG)'!AW18*'Assumptions (NG)'!AW22*'Assumptions (NG)'!AW36)/10^9</f>
        <v>10.24665585</v>
      </c>
      <c r="AY435" s="212">
        <f>AY425*8760*('Assumptions (NG)'!AX17*'Assumptions (NG)'!AX20*'Assumptions (NG)'!AX35+'Assumptions (NG)'!AX18*'Assumptions (NG)'!AX22*'Assumptions (NG)'!AX36)/10^9</f>
        <v>10.64361291</v>
      </c>
      <c r="AZ435" s="212">
        <f>AZ425*8760*('Assumptions (NG)'!AY17*'Assumptions (NG)'!AY20*'Assumptions (NG)'!AY35+'Assumptions (NG)'!AY18*'Assumptions (NG)'!AY22*'Assumptions (NG)'!AY36)/10^9</f>
        <v>10.9399929</v>
      </c>
      <c r="BA435" s="212">
        <f>BA425*8760*('Assumptions (NG)'!AZ17*'Assumptions (NG)'!AZ20*'Assumptions (NG)'!AZ35+'Assumptions (NG)'!AZ18*'Assumptions (NG)'!AZ22*'Assumptions (NG)'!AZ36)/10^9</f>
        <v>11.23277935</v>
      </c>
    </row>
    <row r="436" ht="15.75" customHeight="1">
      <c r="A436" s="209" t="s">
        <v>36</v>
      </c>
      <c r="B436" s="159" t="s">
        <v>351</v>
      </c>
      <c r="C436" s="160">
        <f>C428*'Assumptions (NG)'!B53/10^3</f>
        <v>12.63316507</v>
      </c>
      <c r="D436" s="160">
        <f>D428*'Assumptions (NG)'!C53/10^3</f>
        <v>13.03452216</v>
      </c>
      <c r="E436" s="160">
        <f>E428*'Assumptions (NG)'!D53/10^3</f>
        <v>12.17643565</v>
      </c>
      <c r="F436" s="160">
        <f>F428*'Assumptions (NG)'!E53/10^3</f>
        <v>13.93305173</v>
      </c>
      <c r="G436" s="160">
        <f>G428*'Assumptions (NG)'!F53/10^3</f>
        <v>14.94327253</v>
      </c>
      <c r="H436" s="160">
        <f>H428*'Assumptions (NG)'!G53/10^3</f>
        <v>18.94678821</v>
      </c>
      <c r="I436" s="160">
        <f>I428*'Assumptions (NG)'!H53/10^3</f>
        <v>17.06387379</v>
      </c>
      <c r="J436" s="160">
        <f>J428*'Assumptions (NG)'!I53/10^3</f>
        <v>17.48925598</v>
      </c>
      <c r="K436" s="160">
        <f>K428*'Assumptions (NG)'!J53/10^3</f>
        <v>19.60263575</v>
      </c>
      <c r="L436" s="160">
        <f>L428*'Assumptions (NG)'!K53/10^3</f>
        <v>13.39065257</v>
      </c>
      <c r="M436" s="160">
        <f>M428*'Assumptions (NG)'!L53/10^3</f>
        <v>13.68518072</v>
      </c>
      <c r="N436" s="160">
        <f>N428*'Assumptions (NG)'!M53/10^3</f>
        <v>14.14374166</v>
      </c>
      <c r="O436" s="160">
        <f>O428*'Assumptions (NG)'!N53/10^3</f>
        <v>13.04750762</v>
      </c>
      <c r="P436" s="160">
        <f>P428*'Assumptions (NG)'!O53/10^3</f>
        <v>13.80006708</v>
      </c>
      <c r="Q436" s="160">
        <f>Q428*'Assumptions (NG)'!P53/10^3</f>
        <v>14.8757147</v>
      </c>
      <c r="R436" s="160">
        <f>R428*'Assumptions (NG)'!Q53/10^3</f>
        <v>14.23217225</v>
      </c>
      <c r="S436" s="160">
        <f>S428*'Assumptions (NG)'!R53/10^3</f>
        <v>14.47829898</v>
      </c>
      <c r="T436" s="160">
        <f>T428*'Assumptions (NG)'!S53/10^3</f>
        <v>12.79018023</v>
      </c>
      <c r="U436" s="160">
        <f>U428*'Assumptions (NG)'!T53/10^3</f>
        <v>15.38957999</v>
      </c>
      <c r="V436" s="160">
        <f>V428*'Assumptions (NG)'!U53/10^3</f>
        <v>15.60292464</v>
      </c>
      <c r="W436" s="160">
        <f>W428*'Assumptions (NG)'!V53/10^3</f>
        <v>16.27490753</v>
      </c>
      <c r="X436" s="160">
        <f>X428*'Assumptions (NG)'!W53/10^3</f>
        <v>16.58661083</v>
      </c>
      <c r="Y436" s="160">
        <f>Y428*'Assumptions (NG)'!X53/10^3</f>
        <v>16.9297555</v>
      </c>
      <c r="Z436" s="160">
        <f>Z428*'Assumptions (NG)'!Y53/10^3</f>
        <v>17.39899245</v>
      </c>
      <c r="AA436" s="160">
        <f>AA428*'Assumptions (NG)'!Z53/10^3</f>
        <v>17.9264572</v>
      </c>
      <c r="AB436" s="160">
        <f>AB428*'Assumptions (NG)'!AA53/10^3</f>
        <v>18.6344961</v>
      </c>
      <c r="AC436" s="160">
        <f>AC428*'Assumptions (NG)'!AB53/10^3</f>
        <v>19.14096486</v>
      </c>
      <c r="AD436" s="160">
        <f>AD428*'Assumptions (NG)'!AC53/10^3</f>
        <v>19.72672945</v>
      </c>
      <c r="AE436" s="160">
        <f>AE428*'Assumptions (NG)'!AD53/10^3</f>
        <v>20.28651778</v>
      </c>
      <c r="AF436" s="160">
        <f>AF428*'Assumptions (NG)'!AE53/10^3</f>
        <v>20.87738859</v>
      </c>
      <c r="AG436" s="160">
        <f>AG428*'Assumptions (NG)'!AF53/10^3</f>
        <v>21.48418189</v>
      </c>
      <c r="AH436" s="160">
        <f>AH428*'Assumptions (NG)'!AG53/10^3</f>
        <v>22.13861369</v>
      </c>
      <c r="AI436" s="160">
        <f>AI428*'Assumptions (NG)'!AH53/10^3</f>
        <v>22.71581967</v>
      </c>
      <c r="AJ436" s="160">
        <f>AJ428*'Assumptions (NG)'!AI53/10^3</f>
        <v>23.29326037</v>
      </c>
      <c r="AK436" s="160">
        <f>AK428*'Assumptions (NG)'!AJ53/10^3</f>
        <v>23.88499009</v>
      </c>
      <c r="AL436" s="160">
        <f>AL428*'Assumptions (NG)'!AK53/10^3</f>
        <v>24.52584764</v>
      </c>
      <c r="AM436" s="160">
        <f>AM428*'Assumptions (NG)'!AL53/10^3</f>
        <v>25.27936707</v>
      </c>
      <c r="AN436" s="160">
        <f>AN428*'Assumptions (NG)'!AM53/10^3</f>
        <v>26.02694025</v>
      </c>
      <c r="AO436" s="160">
        <f>AO428*'Assumptions (NG)'!AN53/10^3</f>
        <v>26.8669514</v>
      </c>
      <c r="AP436" s="160">
        <f>AP428*'Assumptions (NG)'!AO53/10^3</f>
        <v>27.72862869</v>
      </c>
      <c r="AQ436" s="160">
        <f>AQ428*'Assumptions (NG)'!AP53/10^3</f>
        <v>28.56110089</v>
      </c>
      <c r="AR436" s="160">
        <f>AR428*'Assumptions (NG)'!AQ53/10^3</f>
        <v>29.39150496</v>
      </c>
      <c r="AS436" s="160">
        <f>AS428*'Assumptions (NG)'!AR53/10^3</f>
        <v>30.22847427</v>
      </c>
      <c r="AT436" s="160">
        <f>AT428*'Assumptions (NG)'!AS53/10^3</f>
        <v>31.11000914</v>
      </c>
      <c r="AU436" s="160">
        <f>AU428*'Assumptions (NG)'!AT53/10^3</f>
        <v>32.04332503</v>
      </c>
      <c r="AV436" s="160">
        <f>AV428*'Assumptions (NG)'!AU53/10^3</f>
        <v>33.00521886</v>
      </c>
      <c r="AW436" s="160">
        <f>AW428*'Assumptions (NG)'!AV53/10^3</f>
        <v>33.92162473</v>
      </c>
      <c r="AX436" s="160">
        <f>AX428*'Assumptions (NG)'!AW53/10^3</f>
        <v>34.97369139</v>
      </c>
      <c r="AY436" s="160">
        <f>AY428*'Assumptions (NG)'!AX53/10^3</f>
        <v>36.55193578</v>
      </c>
      <c r="AZ436" s="160">
        <f>AZ428*'Assumptions (NG)'!AY53/10^3</f>
        <v>37.85160666</v>
      </c>
      <c r="BA436" s="160">
        <f>BA428*'Assumptions (NG)'!AZ53/10^3</f>
        <v>38.95637077</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2.543898686</v>
      </c>
      <c r="K437" s="160">
        <f>K425*'Assumptions (NG)'!J55*'Assumptions (NG)'!J56*365/10^9</f>
        <v>2.578595832</v>
      </c>
      <c r="L437" s="160">
        <f>L425*'Assumptions (NG)'!K55*'Assumptions (NG)'!K56*365/10^9</f>
        <v>2.881619926</v>
      </c>
      <c r="M437" s="160">
        <f>M425*'Assumptions (NG)'!L55*'Assumptions (NG)'!L56*365/10^9</f>
        <v>2.065671323</v>
      </c>
      <c r="N437" s="160">
        <f>N425*'Assumptions (NG)'!M55*'Assumptions (NG)'!M56*365/10^9</f>
        <v>2.15877724</v>
      </c>
      <c r="O437" s="160">
        <f>O425*'Assumptions (NG)'!N55*'Assumptions (NG)'!N56*365/10^9</f>
        <v>2.040989868</v>
      </c>
      <c r="P437" s="160">
        <f>P425*'Assumptions (NG)'!O55*'Assumptions (NG)'!O56*365/10^9</f>
        <v>1.740054215</v>
      </c>
      <c r="Q437" s="160">
        <f>Q425*'Assumptions (NG)'!P55*'Assumptions (NG)'!P56*365/10^9</f>
        <v>1.984977522</v>
      </c>
      <c r="R437" s="160">
        <f>R425*'Assumptions (NG)'!Q55*'Assumptions (NG)'!Q56*365/10^9</f>
        <v>2.178319208</v>
      </c>
      <c r="S437" s="160">
        <f>S425*'Assumptions (NG)'!R55*'Assumptions (NG)'!R56*365/10^9</f>
        <v>1.795386535</v>
      </c>
      <c r="T437" s="160">
        <f>T425*'Assumptions (NG)'!S55*'Assumptions (NG)'!S56*365/10^9</f>
        <v>1.988169401</v>
      </c>
      <c r="U437" s="160">
        <f>U425*'Assumptions (NG)'!T55*'Assumptions (NG)'!T56*365/10^9</f>
        <v>1.958258107</v>
      </c>
      <c r="V437" s="160">
        <f>V425*'Assumptions (NG)'!U55*'Assumptions (NG)'!U56*365/10^9</f>
        <v>2.010236176</v>
      </c>
      <c r="W437" s="160">
        <f>W425*'Assumptions (NG)'!V55*'Assumptions (NG)'!V56*365/10^9</f>
        <v>2.038103936</v>
      </c>
      <c r="X437" s="160">
        <f>X425*'Assumptions (NG)'!W55*'Assumptions (NG)'!W56*365/10^9</f>
        <v>2.063124544</v>
      </c>
      <c r="Y437" s="160">
        <f>Y425*'Assumptions (NG)'!X55*'Assumptions (NG)'!X56*365/10^9</f>
        <v>2.09182377</v>
      </c>
      <c r="Z437" s="160">
        <f>Z425*'Assumptions (NG)'!Y55*'Assumptions (NG)'!Y56*365/10^9</f>
        <v>2.135750837</v>
      </c>
      <c r="AA437" s="160">
        <f>AA425*'Assumptions (NG)'!Z55*'Assumptions (NG)'!Z56*365/10^9</f>
        <v>2.186338337</v>
      </c>
      <c r="AB437" s="160">
        <f>AB425*'Assumptions (NG)'!AA55*'Assumptions (NG)'!AA56*365/10^9</f>
        <v>2.258292669</v>
      </c>
      <c r="AC437" s="160">
        <f>AC425*'Assumptions (NG)'!AB55*'Assumptions (NG)'!AB56*365/10^9</f>
        <v>2.305198204</v>
      </c>
      <c r="AD437" s="160">
        <f>AD425*'Assumptions (NG)'!AC55*'Assumptions (NG)'!AC56*365/10^9</f>
        <v>2.361144703</v>
      </c>
      <c r="AE437" s="160">
        <f>AE425*'Assumptions (NG)'!AD55*'Assumptions (NG)'!AD56*365/10^9</f>
        <v>2.413449988</v>
      </c>
      <c r="AF437" s="160">
        <f>AF425*'Assumptions (NG)'!AE55*'Assumptions (NG)'!AE56*365/10^9</f>
        <v>2.468934237</v>
      </c>
      <c r="AG437" s="160">
        <f>AG425*'Assumptions (NG)'!AF55*'Assumptions (NG)'!AF56*365/10^9</f>
        <v>2.525765742</v>
      </c>
      <c r="AH437" s="160">
        <f>AH425*'Assumptions (NG)'!AG55*'Assumptions (NG)'!AG56*365/10^9</f>
        <v>2.587635108</v>
      </c>
      <c r="AI437" s="160">
        <f>AI425*'Assumptions (NG)'!AH55*'Assumptions (NG)'!AH56*365/10^9</f>
        <v>2.639951792</v>
      </c>
      <c r="AJ437" s="160">
        <f>AJ425*'Assumptions (NG)'!AI55*'Assumptions (NG)'!AI56*365/10^9</f>
        <v>2.691836086</v>
      </c>
      <c r="AK437" s="160">
        <f>AK425*'Assumptions (NG)'!AJ55*'Assumptions (NG)'!AJ56*365/10^9</f>
        <v>2.744916329</v>
      </c>
      <c r="AL437" s="160">
        <f>AL425*'Assumptions (NG)'!AK55*'Assumptions (NG)'!AK56*365/10^9</f>
        <v>2.803160575</v>
      </c>
      <c r="AM437" s="160">
        <f>AM425*'Assumptions (NG)'!AL55*'Assumptions (NG)'!AL56*365/10^9</f>
        <v>2.873713613</v>
      </c>
      <c r="AN437" s="160">
        <f>AN425*'Assumptions (NG)'!AM55*'Assumptions (NG)'!AM56*365/10^9</f>
        <v>2.942974121</v>
      </c>
      <c r="AO437" s="160">
        <f>AO425*'Assumptions (NG)'!AN55*'Assumptions (NG)'!AN56*365/10^9</f>
        <v>3.022036784</v>
      </c>
      <c r="AP437" s="160">
        <f>AP425*'Assumptions (NG)'!AO55*'Assumptions (NG)'!AO56*365/10^9</f>
        <v>3.102837823</v>
      </c>
      <c r="AQ437" s="160">
        <f>AQ425*'Assumptions (NG)'!AP55*'Assumptions (NG)'!AP56*365/10^9</f>
        <v>3.179695898</v>
      </c>
      <c r="AR437" s="160">
        <f>AR425*'Assumptions (NG)'!AQ55*'Assumptions (NG)'!AQ56*365/10^9</f>
        <v>3.255685214</v>
      </c>
      <c r="AS437" s="160">
        <f>AS425*'Assumptions (NG)'!AR55*'Assumptions (NG)'!AR56*365/10^9</f>
        <v>3.331778342</v>
      </c>
      <c r="AT437" s="160">
        <f>AT425*'Assumptions (NG)'!AS55*'Assumptions (NG)'!AS56*365/10^9</f>
        <v>3.412149416</v>
      </c>
      <c r="AU437" s="160">
        <f>AU425*'Assumptions (NG)'!AT55*'Assumptions (NG)'!AT56*365/10^9</f>
        <v>3.497531612</v>
      </c>
      <c r="AV437" s="160">
        <f>AV425*'Assumptions (NG)'!AU55*'Assumptions (NG)'!AU56*365/10^9</f>
        <v>3.585340673</v>
      </c>
      <c r="AW437" s="160">
        <f>AW425*'Assumptions (NG)'!AV55*'Assumptions (NG)'!AV56*365/10^9</f>
        <v>3.66754286</v>
      </c>
      <c r="AX437" s="160">
        <f>AX425*'Assumptions (NG)'!AW55*'Assumptions (NG)'!AW56*365/10^9</f>
        <v>3.763719299</v>
      </c>
      <c r="AY437" s="160">
        <f>AY425*'Assumptions (NG)'!AX55*'Assumptions (NG)'!AX56*365/10^9</f>
        <v>3.915518336</v>
      </c>
      <c r="AZ437" s="160">
        <f>AZ425*'Assumptions (NG)'!AY55*'Assumptions (NG)'!AY56*365/10^9</f>
        <v>4.036377139</v>
      </c>
      <c r="BA437" s="160">
        <f>BA425*'Assumptions (NG)'!AZ55*'Assumptions (NG)'!AZ56*365/10^9</f>
        <v>4.135607926</v>
      </c>
    </row>
    <row r="438" ht="15.75" customHeight="1">
      <c r="A438" s="207" t="s">
        <v>393</v>
      </c>
      <c r="B438" s="150" t="s">
        <v>149</v>
      </c>
      <c r="C438" s="213">
        <f t="array" ref="C438:V438">transpose('Assumptions (NG)'!V136:V155)</f>
        <v>7071.9</v>
      </c>
      <c r="D438" s="172">
        <v>4908.2</v>
      </c>
      <c r="E438" s="172">
        <v>8143.3</v>
      </c>
      <c r="F438" s="172">
        <v>6608.3</v>
      </c>
      <c r="G438" s="172">
        <v>1872.9</v>
      </c>
      <c r="H438" s="172">
        <v>238.8</v>
      </c>
      <c r="I438" s="172">
        <v>640.0</v>
      </c>
      <c r="J438" s="172">
        <v>644.4</v>
      </c>
      <c r="K438" s="172">
        <v>213.1</v>
      </c>
      <c r="L438" s="172">
        <v>1155.4</v>
      </c>
      <c r="M438" s="172">
        <v>1042.8</v>
      </c>
      <c r="N438" s="172">
        <v>985.5</v>
      </c>
      <c r="O438" s="172">
        <v>0.0</v>
      </c>
      <c r="P438" s="172">
        <v>0.0</v>
      </c>
      <c r="Q438" s="172">
        <v>2569.8</v>
      </c>
      <c r="R438" s="172">
        <v>803.2</v>
      </c>
      <c r="S438" s="172">
        <v>0.0</v>
      </c>
      <c r="T438" s="172">
        <v>2461.5</v>
      </c>
      <c r="U438" s="172">
        <v>0.0</v>
      </c>
      <c r="V438" s="172">
        <v>0.0</v>
      </c>
      <c r="W438" s="171">
        <v>0.0</v>
      </c>
      <c r="X438" s="148">
        <f t="shared" ref="X438:BA438" si="26">if(X426&gt;X422,X426-X422,0)</f>
        <v>3503.747032</v>
      </c>
      <c r="Y438" s="148">
        <f t="shared" si="26"/>
        <v>763.4470317</v>
      </c>
      <c r="Z438" s="148">
        <f t="shared" si="26"/>
        <v>1238.947032</v>
      </c>
      <c r="AA438" s="148">
        <f t="shared" si="26"/>
        <v>348.3470317</v>
      </c>
      <c r="AB438" s="148">
        <f t="shared" si="26"/>
        <v>538.9470317</v>
      </c>
      <c r="AC438" s="148">
        <f t="shared" si="26"/>
        <v>273.3470317</v>
      </c>
      <c r="AD438" s="148">
        <f t="shared" si="26"/>
        <v>273.3470317</v>
      </c>
      <c r="AE438" s="148">
        <f t="shared" si="26"/>
        <v>273.3470317</v>
      </c>
      <c r="AF438" s="148">
        <f t="shared" si="26"/>
        <v>520.8470317</v>
      </c>
      <c r="AG438" s="148">
        <f t="shared" si="26"/>
        <v>1036.047032</v>
      </c>
      <c r="AH438" s="148">
        <f t="shared" si="26"/>
        <v>363.2470317</v>
      </c>
      <c r="AI438" s="148">
        <f t="shared" si="26"/>
        <v>605.9470317</v>
      </c>
      <c r="AJ438" s="148">
        <f t="shared" si="26"/>
        <v>273.3470317</v>
      </c>
      <c r="AK438" s="148">
        <f t="shared" si="26"/>
        <v>533.3470317</v>
      </c>
      <c r="AL438" s="148">
        <f t="shared" si="26"/>
        <v>1138.747032</v>
      </c>
      <c r="AM438" s="148">
        <f t="shared" si="26"/>
        <v>7345.247032</v>
      </c>
      <c r="AN438" s="148">
        <f t="shared" si="26"/>
        <v>5181.547032</v>
      </c>
      <c r="AO438" s="148">
        <f t="shared" si="26"/>
        <v>8416.647032</v>
      </c>
      <c r="AP438" s="148">
        <f t="shared" si="26"/>
        <v>6881.647032</v>
      </c>
      <c r="AQ438" s="148">
        <f t="shared" si="26"/>
        <v>2146.247032</v>
      </c>
      <c r="AR438" s="148">
        <f t="shared" si="26"/>
        <v>512.1470317</v>
      </c>
      <c r="AS438" s="148">
        <f t="shared" si="26"/>
        <v>913.3470317</v>
      </c>
      <c r="AT438" s="148">
        <f t="shared" si="26"/>
        <v>917.7470317</v>
      </c>
      <c r="AU438" s="148">
        <f t="shared" si="26"/>
        <v>486.4470317</v>
      </c>
      <c r="AV438" s="148">
        <f t="shared" si="26"/>
        <v>1428.747032</v>
      </c>
      <c r="AW438" s="148">
        <f t="shared" si="26"/>
        <v>1316.147032</v>
      </c>
      <c r="AX438" s="148">
        <f t="shared" si="26"/>
        <v>1258.847032</v>
      </c>
      <c r="AY438" s="148">
        <f t="shared" si="26"/>
        <v>273.3470317</v>
      </c>
      <c r="AZ438" s="148">
        <f t="shared" si="26"/>
        <v>273.3470317</v>
      </c>
      <c r="BA438" s="148">
        <f t="shared" si="26"/>
        <v>2843.147032</v>
      </c>
    </row>
    <row r="439" ht="15.75" customHeight="1">
      <c r="A439" s="207" t="s">
        <v>394</v>
      </c>
      <c r="B439" s="150" t="s">
        <v>149</v>
      </c>
      <c r="C439" s="213">
        <f t="array" ref="C439:V439">transpose('Assumptions (NG)'!V261:V280)</f>
        <v>227.5</v>
      </c>
      <c r="D439" s="172">
        <v>955.3</v>
      </c>
      <c r="E439" s="172">
        <v>0.8</v>
      </c>
      <c r="F439" s="172">
        <v>0.0</v>
      </c>
      <c r="G439" s="172">
        <v>666.5</v>
      </c>
      <c r="H439" s="172">
        <v>443.0</v>
      </c>
      <c r="I439" s="172">
        <v>273.3</v>
      </c>
      <c r="J439" s="172">
        <v>170.0</v>
      </c>
      <c r="K439" s="172">
        <v>263.6</v>
      </c>
      <c r="L439" s="172">
        <v>15.8</v>
      </c>
      <c r="M439" s="172">
        <v>917.7</v>
      </c>
      <c r="N439" s="172">
        <v>350.1</v>
      </c>
      <c r="O439" s="172">
        <v>345.8</v>
      </c>
      <c r="P439" s="172">
        <v>458.6</v>
      </c>
      <c r="Q439" s="172">
        <v>79.6</v>
      </c>
      <c r="R439" s="172">
        <v>977.4</v>
      </c>
      <c r="S439" s="172">
        <v>943.0</v>
      </c>
      <c r="T439" s="172">
        <v>242.5</v>
      </c>
      <c r="U439" s="172">
        <v>785.5</v>
      </c>
      <c r="V439" s="172">
        <v>0.0</v>
      </c>
      <c r="W439" s="171">
        <v>0.0</v>
      </c>
      <c r="X439" s="148">
        <f t="shared" ref="X439:BA439" si="27">if(X427&gt;X424,X427-X424,0)</f>
        <v>12005.57992</v>
      </c>
      <c r="Y439" s="148">
        <f t="shared" si="27"/>
        <v>1792.979924</v>
      </c>
      <c r="Z439" s="148">
        <f t="shared" si="27"/>
        <v>1138.779924</v>
      </c>
      <c r="AA439" s="148">
        <f t="shared" si="27"/>
        <v>2106.079924</v>
      </c>
      <c r="AB439" s="148">
        <f t="shared" si="27"/>
        <v>827.9799237</v>
      </c>
      <c r="AC439" s="148">
        <f t="shared" si="27"/>
        <v>1139.579924</v>
      </c>
      <c r="AD439" s="148">
        <f t="shared" si="27"/>
        <v>647.7799237</v>
      </c>
      <c r="AE439" s="148">
        <f t="shared" si="27"/>
        <v>804.9799237</v>
      </c>
      <c r="AF439" s="148">
        <f t="shared" si="27"/>
        <v>603.3799237</v>
      </c>
      <c r="AG439" s="148">
        <f t="shared" si="27"/>
        <v>186.3799237</v>
      </c>
      <c r="AH439" s="148">
        <f t="shared" si="27"/>
        <v>96.77992372</v>
      </c>
      <c r="AI439" s="148">
        <f t="shared" si="27"/>
        <v>115.9799237</v>
      </c>
      <c r="AJ439" s="148">
        <f t="shared" si="27"/>
        <v>95.97992372</v>
      </c>
      <c r="AK439" s="148">
        <f t="shared" si="27"/>
        <v>202.8799237</v>
      </c>
      <c r="AL439" s="148">
        <f t="shared" si="27"/>
        <v>264.0799237</v>
      </c>
      <c r="AM439" s="148">
        <f t="shared" si="27"/>
        <v>112.1799237</v>
      </c>
      <c r="AN439" s="148">
        <f t="shared" si="27"/>
        <v>215.2799237</v>
      </c>
      <c r="AO439" s="148">
        <f t="shared" si="27"/>
        <v>1269.879924</v>
      </c>
      <c r="AP439" s="148">
        <f t="shared" si="27"/>
        <v>340.5799237</v>
      </c>
      <c r="AQ439" s="148">
        <f t="shared" si="27"/>
        <v>653.3799237</v>
      </c>
      <c r="AR439" s="148">
        <f t="shared" si="27"/>
        <v>106.1799237</v>
      </c>
      <c r="AS439" s="148">
        <f t="shared" si="27"/>
        <v>185.7799237</v>
      </c>
      <c r="AT439" s="148">
        <f t="shared" si="27"/>
        <v>181.0799237</v>
      </c>
      <c r="AU439" s="148">
        <f t="shared" si="27"/>
        <v>373.3799237</v>
      </c>
      <c r="AV439" s="148">
        <f t="shared" si="27"/>
        <v>422.3799237</v>
      </c>
      <c r="AW439" s="148">
        <f t="shared" si="27"/>
        <v>106.4799237</v>
      </c>
      <c r="AX439" s="148">
        <f t="shared" si="27"/>
        <v>623.8799237</v>
      </c>
      <c r="AY439" s="148">
        <f t="shared" si="27"/>
        <v>95.97992372</v>
      </c>
      <c r="AZ439" s="148">
        <f t="shared" si="27"/>
        <v>323.8799237</v>
      </c>
      <c r="BA439" s="148">
        <f t="shared" si="27"/>
        <v>323.4799237</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5.236873387</v>
      </c>
      <c r="D441" s="176">
        <f t="shared" si="28"/>
        <v>4.405934125</v>
      </c>
      <c r="E441" s="176">
        <f t="shared" si="28"/>
        <v>2.431592896</v>
      </c>
      <c r="F441" s="176">
        <f t="shared" si="28"/>
        <v>0.9312476337</v>
      </c>
      <c r="G441" s="176">
        <f t="shared" si="28"/>
        <v>0.5346752545</v>
      </c>
      <c r="H441" s="176">
        <f t="shared" si="28"/>
        <v>0.5080374226</v>
      </c>
      <c r="I441" s="176">
        <f t="shared" si="28"/>
        <v>0.6204822707</v>
      </c>
      <c r="J441" s="176">
        <f t="shared" si="28"/>
        <v>0.898705506</v>
      </c>
      <c r="K441" s="176">
        <f t="shared" si="28"/>
        <v>1.163117994</v>
      </c>
      <c r="L441" s="176">
        <f t="shared" si="28"/>
        <v>0.9193800322</v>
      </c>
      <c r="M441" s="176">
        <f t="shared" si="28"/>
        <v>0.5259631632</v>
      </c>
      <c r="N441" s="176">
        <f t="shared" si="28"/>
        <v>0.984944919</v>
      </c>
      <c r="O441" s="176">
        <f t="shared" si="28"/>
        <v>1.392321108</v>
      </c>
      <c r="P441" s="176">
        <f t="shared" si="28"/>
        <v>1.502570065</v>
      </c>
      <c r="Q441" s="176">
        <f t="shared" si="28"/>
        <v>1.518796041</v>
      </c>
      <c r="R441" s="176">
        <f t="shared" si="28"/>
        <v>1.256471613</v>
      </c>
      <c r="S441" s="176">
        <f t="shared" si="28"/>
        <v>1.075550081</v>
      </c>
      <c r="T441" s="176">
        <f t="shared" si="28"/>
        <v>0.1658874023</v>
      </c>
      <c r="U441" s="176">
        <f t="shared" si="28"/>
        <v>3.887882719</v>
      </c>
      <c r="V441" s="176">
        <f t="shared" si="28"/>
        <v>4.611939553</v>
      </c>
      <c r="W441" s="176">
        <f t="shared" si="28"/>
        <v>5.419398459</v>
      </c>
      <c r="X441" s="176">
        <f t="shared" si="28"/>
        <v>2.050107145</v>
      </c>
      <c r="Y441" s="176">
        <f t="shared" si="28"/>
        <v>1.77712227</v>
      </c>
      <c r="Z441" s="176">
        <f t="shared" si="28"/>
        <v>1.434330078</v>
      </c>
      <c r="AA441" s="176">
        <f t="shared" si="28"/>
        <v>1.075246633</v>
      </c>
      <c r="AB441" s="176">
        <f t="shared" si="28"/>
        <v>0.9826362925</v>
      </c>
      <c r="AC441" s="176">
        <f t="shared" si="28"/>
        <v>0.9682764234</v>
      </c>
      <c r="AD441" s="176">
        <f t="shared" si="28"/>
        <v>1.190831666</v>
      </c>
      <c r="AE441" s="176">
        <f t="shared" si="28"/>
        <v>1.065467726</v>
      </c>
      <c r="AF441" s="176">
        <f t="shared" si="28"/>
        <v>0.992283953</v>
      </c>
      <c r="AG441" s="176">
        <f t="shared" si="28"/>
        <v>0.6440492561</v>
      </c>
      <c r="AH441" s="176">
        <f t="shared" si="28"/>
        <v>0.764754562</v>
      </c>
      <c r="AI441" s="176">
        <f t="shared" si="28"/>
        <v>1.071745145</v>
      </c>
      <c r="AJ441" s="176">
        <f t="shared" si="28"/>
        <v>4.472014995</v>
      </c>
      <c r="AK441" s="176">
        <f t="shared" si="28"/>
        <v>6.826595155</v>
      </c>
      <c r="AL441" s="176">
        <f t="shared" si="28"/>
        <v>10.88079361</v>
      </c>
      <c r="AM441" s="176">
        <f t="shared" si="28"/>
        <v>10.93354818</v>
      </c>
      <c r="AN441" s="176">
        <f t="shared" si="28"/>
        <v>9.722907172</v>
      </c>
      <c r="AO441" s="176">
        <f t="shared" si="28"/>
        <v>5.37846802</v>
      </c>
      <c r="AP441" s="176">
        <f t="shared" si="28"/>
        <v>2.229535672</v>
      </c>
      <c r="AQ441" s="176">
        <f t="shared" si="28"/>
        <v>1.44232637</v>
      </c>
      <c r="AR441" s="176">
        <f t="shared" si="28"/>
        <v>1.548262304</v>
      </c>
      <c r="AS441" s="176">
        <f t="shared" si="28"/>
        <v>1.955398192</v>
      </c>
      <c r="AT441" s="176">
        <f t="shared" si="28"/>
        <v>2.199174571</v>
      </c>
      <c r="AU441" s="176">
        <f t="shared" si="28"/>
        <v>2.791728879</v>
      </c>
      <c r="AV441" s="176">
        <f t="shared" si="28"/>
        <v>2.027924311</v>
      </c>
      <c r="AW441" s="176">
        <f t="shared" si="28"/>
        <v>1.507741556</v>
      </c>
      <c r="AX441" s="176">
        <f t="shared" si="28"/>
        <v>2.417805146</v>
      </c>
      <c r="AY441" s="176">
        <f t="shared" si="28"/>
        <v>2.252881037</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1.421174774</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2.106430335</v>
      </c>
      <c r="D444" s="177">
        <f>IF(E$438&gt;0,('Assumptions (NG)'!$V$16*Model!E$438*'Assumptions (NG)'!C$2)/10^9,0)+if(E$439&gt;0,('Assumptions (NG)'!$V$16*Model!E$439*'Assumptions (NG)'!C$3)/10^9,0)</f>
        <v>2.106430335</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1.709268279</v>
      </c>
      <c r="D445" s="177">
        <f>IF(F$438&gt;0,('Assumptions (NG)'!$V$16*Model!F$438*'Assumptions (NG)'!C$2)/10^9,0)+if(F$439&gt;0,('Assumptions (NG)'!$V$16*Model!F$439*'Assumptions (NG)'!C$3)/10^9,0)</f>
        <v>1.709268279</v>
      </c>
      <c r="E445" s="177">
        <f>IF(F$438&gt;0,('Assumptions (NG)'!$V$16*Model!F$438*'Assumptions (NG)'!D$2)/10^9,0)+if(F$439&gt;0,('Assumptions (NG)'!$V$16*Model!F$439*'Assumptions (NG)'!D$3)/10^9,0)</f>
        <v>1.709268279</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0.5902355118</v>
      </c>
      <c r="E446" s="177">
        <f>IF(G$438&gt;0,('Assumptions (NG)'!$V$16*Model!G$438*'Assumptions (NG)'!D$2)/10^9,0)+if(G$439&gt;0,('Assumptions (NG)'!$V$16*Model!G$439*'Assumptions (NG)'!D$3)/10^9,0)</f>
        <v>0.5902355118</v>
      </c>
      <c r="F446" s="177">
        <f>IF(G$438&gt;0,('Assumptions (NG)'!$V$16*Model!G$438*'Assumptions (NG)'!E$2)/10^9,0)+if(G$439&gt;0,('Assumptions (NG)'!$V$16*Model!G$439*'Assumptions (NG)'!E$3)/10^9,0)</f>
        <v>0.5902355118</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0.1320891053</v>
      </c>
      <c r="F447" s="177">
        <f>IF(H$438&gt;0,('Assumptions (NG)'!$V$16*Model!H$438*'Assumptions (NG)'!E$2)/10^9,0)+if(H$439&gt;0,('Assumptions (NG)'!$V$16*Model!H$439*'Assumptions (NG)'!E$3)/10^9,0)</f>
        <v>0.1320891053</v>
      </c>
      <c r="G447" s="177">
        <f>IF(H$438&gt;0,('Assumptions (NG)'!$V$16*Model!H$438*'Assumptions (NG)'!F$2)/10^9,0)+if(H$439&gt;0,('Assumptions (NG)'!$V$16*Model!H$439*'Assumptions (NG)'!F$3)/10^9,0)</f>
        <v>0.1320891053</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0.2089230166</v>
      </c>
      <c r="G448" s="177">
        <f>IF(I$438&gt;0,('Assumptions (NG)'!$V$16*Model!I$438*'Assumptions (NG)'!F$2)/10^9,0)+if(I$439&gt;0,('Assumptions (NG)'!$V$16*Model!I$439*'Assumptions (NG)'!F$3)/10^9,0)</f>
        <v>0.2089230166</v>
      </c>
      <c r="H448" s="177">
        <f>IF(I$438&gt;0,('Assumptions (NG)'!$V$16*Model!I$438*'Assumptions (NG)'!G$2)/10^9,0)+if(I$439&gt;0,('Assumptions (NG)'!$V$16*Model!I$439*'Assumptions (NG)'!G$3)/10^9,0)</f>
        <v>0.2124727929</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0.1936631326</v>
      </c>
      <c r="H449" s="177">
        <f>IF(J$438&gt;0,('Assumptions (NG)'!$V$16*Model!J$438*'Assumptions (NG)'!G$2)/10^9,0)+if(J$439&gt;0,('Assumptions (NG)'!$V$16*Model!J$439*'Assumptions (NG)'!G$3)/10^9,0)</f>
        <v>0.1969536307</v>
      </c>
      <c r="I449" s="177">
        <f>IF(J$438&gt;0,('Assumptions (NG)'!$V$16*Model!J$438*'Assumptions (NG)'!H$2)/10^9,0)+if(J$439&gt;0,('Assumptions (NG)'!$V$16*Model!J$439*'Assumptions (NG)'!H$3)/10^9,0)</f>
        <v>0.2029859686</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0.09861099908</v>
      </c>
      <c r="I450" s="177">
        <f>IF(K$438&gt;0,('Assumptions (NG)'!$V$16*Model!K$438*'Assumptions (NG)'!H$2)/10^9,0)+if(K$439&gt;0,('Assumptions (NG)'!$V$16*Model!K$439*'Assumptions (NG)'!H$3)/10^9,0)</f>
        <v>0.1016312778</v>
      </c>
      <c r="J450" s="177">
        <f>IF(K$438&gt;0,('Assumptions (NG)'!$V$16*Model!K$438*'Assumptions (NG)'!I$2)/10^9,0)+if(K$439&gt;0,('Assumptions (NG)'!$V$16*Model!K$439*'Assumptions (NG)'!I$3)/10^9,0)</f>
        <v>0.1070900112</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0.3158650243</v>
      </c>
      <c r="J451" s="177">
        <f>IF(L$438&gt;0,('Assumptions (NG)'!$V$16*Model!L$438*'Assumptions (NG)'!I$2)/10^9,0)+if(L$439&gt;0,('Assumptions (NG)'!$V$16*Model!L$439*'Assumptions (NG)'!I$3)/10^9,0)</f>
        <v>0.3328304999</v>
      </c>
      <c r="K451" s="177">
        <f>IF(L$438&gt;0,('Assumptions (NG)'!$V$16*Model!L$438*'Assumptions (NG)'!J$2)/10^9,0)+if(L$439&gt;0,('Assumptions (NG)'!$V$16*Model!L$439*'Assumptions (NG)'!J$3)/10^9,0)</f>
        <v>0.3412200905</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0.4587849948</v>
      </c>
      <c r="K452" s="177">
        <f>IF(M$438&gt;0,('Assumptions (NG)'!$V$16*Model!M$438*'Assumptions (NG)'!J$2)/10^9,0)+if(M$439&gt;0,('Assumptions (NG)'!$V$16*Model!M$439*'Assumptions (NG)'!J$3)/10^9,0)</f>
        <v>0.4703494948</v>
      </c>
      <c r="L452" s="177">
        <f>IF(M$438&gt;0,('Assumptions (NG)'!$V$16*Model!M$438*'Assumptions (NG)'!K$2)/10^9,0)+if(M$439&gt;0,('Assumptions (NG)'!$V$16*Model!M$439*'Assumptions (NG)'!K$3)/10^9,0)</f>
        <v>0.4891455985</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0.3515484086</v>
      </c>
      <c r="L453" s="177">
        <f>IF(N$438&gt;0,('Assumptions (NG)'!$V$16*Model!N$438*'Assumptions (NG)'!K$2)/10^9,0)+if(N$439&gt;0,('Assumptions (NG)'!$V$16*Model!N$439*'Assumptions (NG)'!K$3)/10^9,0)</f>
        <v>0.3655969841</v>
      </c>
      <c r="M453" s="177">
        <f>IF(N$438&gt;0,('Assumptions (NG)'!$V$16*Model!N$438*'Assumptions (NG)'!L$2)/10^9,0)+if(N$439&gt;0,('Assumptions (NG)'!$V$16*Model!N$439*'Assumptions (NG)'!L$3)/10^9,0)</f>
        <v>0.3726874241</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0.06463744959</v>
      </c>
      <c r="M454" s="177">
        <f>IF(O$438&gt;0,('Assumptions (NG)'!$V$16*Model!O$438*'Assumptions (NG)'!L$2)/10^9,0)+if(O$439&gt;0,('Assumptions (NG)'!$V$16*Model!O$439*'Assumptions (NG)'!L$3)/10^9,0)</f>
        <v>0.0658910375</v>
      </c>
      <c r="N454" s="177">
        <f>IF(O$438&gt;0,('Assumptions (NG)'!$V$16*Model!O$438*'Assumptions (NG)'!M$2)/10^9,0)+if(O$439&gt;0,('Assumptions (NG)'!$V$16*Model!O$439*'Assumptions (NG)'!M$3)/10^9,0)</f>
        <v>0.06716157226</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0.08738470156</v>
      </c>
      <c r="N455" s="177">
        <f>IF(P$438&gt;0,('Assumptions (NG)'!$V$16*Model!P$438*'Assumptions (NG)'!M$2)/10^9,0)+if(P$439&gt;0,('Assumptions (NG)'!$V$16*Model!P$439*'Assumptions (NG)'!M$3)/10^9,0)</f>
        <v>0.08906968491</v>
      </c>
      <c r="O455" s="215">
        <f>IF(P$438&gt;0,('Assumptions (NG)'!$V$16*Model!P$438*'Assumptions (NG)'!N$2)/10^9,0)+if(P$439&gt;0,('Assumptions (NG)'!$V$16*Model!P$439*'Assumptions (NG)'!N$3)/10^9,0)</f>
        <v>0.09106593707</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0.8287136618</v>
      </c>
      <c r="O456" s="215">
        <f>IF(Q$438&gt;0,('Assumptions (NG)'!$V$16*Model!Q$438*'Assumptions (NG)'!N$2)/10^9,0)+if(Q$439&gt;0,('Assumptions (NG)'!$V$16*Model!Q$439*'Assumptions (NG)'!N$3)/10^9,0)</f>
        <v>0.8472870007</v>
      </c>
      <c r="P456" s="215">
        <f>IF(Q$438&gt;0,('Assumptions (NG)'!$V$16*Model!Q$438*'Assumptions (NG)'!O$2)/10^9,0)+if(Q$439&gt;0,('Assumptions (NG)'!$V$16*Model!Q$439*'Assumptions (NG)'!O$3)/10^9,0)</f>
        <v>0.8552901028</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0.45396817</v>
      </c>
      <c r="P457" s="215">
        <f>IF(R$438&gt;0,('Assumptions (NG)'!$V$16*Model!R$438*'Assumptions (NG)'!O$2)/10^9,0)+if(R$439&gt;0,('Assumptions (NG)'!$V$16*Model!R$439*'Assumptions (NG)'!O$3)/10^9,0)</f>
        <v>0.4582561546</v>
      </c>
      <c r="Q457" s="215">
        <f>IF(R$438&gt;0,('Assumptions (NG)'!$V$16*Model!R$438*'Assumptions (NG)'!P$2)/10^9,0)+if(R$439&gt;0,('Assumptions (NG)'!$V$16*Model!R$439*'Assumptions (NG)'!P$3)/10^9,0)</f>
        <v>0.4640445456</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0.1890238072</v>
      </c>
      <c r="Q458" s="215">
        <f>IF(S$438&gt;0,('Assumptions (NG)'!$V$16*Model!S$438*'Assumptions (NG)'!P$2)/10^9,0)+if(S$439&gt;0,('Assumptions (NG)'!$V$16*Model!S$439*'Assumptions (NG)'!P$3)/10^9,0)</f>
        <v>0.1914114319</v>
      </c>
      <c r="R458" s="215">
        <f>IF(S$438&gt;0,('Assumptions (NG)'!$V$16*Model!S$438*'Assumptions (NG)'!Q$2)/10^9,0)+if(S$439&gt;0,('Assumptions (NG)'!$V$16*Model!S$439*'Assumptions (NG)'!Q$3)/10^9,0)</f>
        <v>0.198076384</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0.863340064</v>
      </c>
      <c r="R459" s="215">
        <f>IF(T$438&gt;0,('Assumptions (NG)'!$V$16*Model!T$438*'Assumptions (NG)'!Q$2)/10^9,0)+if(T$439&gt;0,('Assumptions (NG)'!$V$16*Model!T$439*'Assumptions (NG)'!Q$3)/10^9,0)</f>
        <v>0.893401592</v>
      </c>
      <c r="S459" s="215">
        <f>IF(T$438&gt;0,('Assumptions (NG)'!$V$16*Model!T$438*'Assumptions (NG)'!R$2)/10^9,0)+if(T$439&gt;0,('Assumptions (NG)'!$V$16*Model!T$439*'Assumptions (NG)'!R$3)/10^9,0)</f>
        <v>0.9078821678</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0.1649936369</v>
      </c>
      <c r="S460" s="215">
        <f>IF(U$438&gt;0,('Assumptions (NG)'!$V$16*Model!U$438*'Assumptions (NG)'!R$2)/10^9,0)+if(U$439&gt;0,('Assumptions (NG)'!$V$16*Model!U$439*'Assumptions (NG)'!R$3)/10^9,0)</f>
        <v>0.1676679134</v>
      </c>
      <c r="T460" s="215">
        <f>IF(U$438&gt;0,('Assumptions (NG)'!$V$16*Model!U$438*'Assumptions (NG)'!S$2)/10^9,0)+if(U$439&gt;0,('Assumptions (NG)'!$V$16*Model!U$439*'Assumptions (NG)'!S$3)/10^9,0)</f>
        <v>0.1658874023</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3.887882719</v>
      </c>
      <c r="V463" s="215">
        <f>IF(X$438&gt;0,('Assumptions (NG)'!$V$16*Model!X$438*'Assumptions (NG)'!U$2)/10^9,0)+if(X$439&gt;0,('Assumptions (NG)'!$V$16*Model!X$439*'Assumptions (NG)'!U$3)/10^9,0)</f>
        <v>3.936991902</v>
      </c>
      <c r="W463" s="215">
        <f>IF(X$438&gt;0,('Assumptions (NG)'!$V$16*Model!X$438*'Assumptions (NG)'!V$2)/10^9,0)+if(X$439&gt;0,('Assumptions (NG)'!$V$16*Model!X$439*'Assumptions (NG)'!V$3)/10^9,0)</f>
        <v>4.015315353</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0.674947651</v>
      </c>
      <c r="W464" s="215">
        <f>IF(Y$438&gt;0,('Assumptions (NG)'!$V$16*Model!Y$438*'Assumptions (NG)'!V$2)/10^9,0)+if(Y$439&gt;0,('Assumptions (NG)'!$V$16*Model!Y$439*'Assumptions (NG)'!V$3)/10^9,0)</f>
        <v>0.6883752198</v>
      </c>
      <c r="X464" s="215">
        <f>IF(Y$438&gt;0,('Assumptions (NG)'!$V$16*Model!Y$438*'Assumptions (NG)'!W$2)/10^9,0)+if(Y$439&gt;0,('Assumptions (NG)'!$V$16*Model!Y$439*'Assumptions (NG)'!W$3)/10^9,0)</f>
        <v>0.7020699198</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0.7157078864</v>
      </c>
      <c r="X465" s="215">
        <f>IF(Z$438&gt;0,('Assumptions (NG)'!$V$16*Model!Z$438*'Assumptions (NG)'!W$2)/10^9,0)+if(Z$439&gt;0,('Assumptions (NG)'!$V$16*Model!Z$439*'Assumptions (NG)'!W$3)/10^9,0)</f>
        <v>0.729946349</v>
      </c>
      <c r="Y465" s="215">
        <f>IF(Z$438&gt;0,('Assumptions (NG)'!$V$16*Model!Z$438*'Assumptions (NG)'!X$2)/10^9,0)+if(Z$439&gt;0,('Assumptions (NG)'!$V$16*Model!Z$439*'Assumptions (NG)'!X$3)/10^9,0)</f>
        <v>0.744468075</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0.6180908764</v>
      </c>
      <c r="Y466" s="215">
        <f>IF(AA$438&gt;0,('Assumptions (NG)'!$V$16*Model!AA$438*'Assumptions (NG)'!X$2)/10^9,0)+if(AA$439&gt;0,('Assumptions (NG)'!$V$16*Model!AA$439*'Assumptions (NG)'!X$3)/10^9,0)</f>
        <v>0.630387323</v>
      </c>
      <c r="Z466" s="215">
        <f>IF(AA$438&gt;0,('Assumptions (NG)'!$V$16*Model!AA$438*'Assumptions (NG)'!Y$2)/10^9,0)+if(AA$439&gt;0,('Assumptions (NG)'!$V$16*Model!AA$439*'Assumptions (NG)'!Y$3)/10^9,0)</f>
        <v>0.6429283981</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0.4022668717</v>
      </c>
      <c r="Z467" s="215">
        <f>IF(AB$438&gt;0,('Assumptions (NG)'!$V$16*Model!AB$438*'Assumptions (NG)'!Y$2)/10^9,0)+if(AB$439&gt;0,('Assumptions (NG)'!$V$16*Model!AB$439*'Assumptions (NG)'!Y$3)/10^9,0)</f>
        <v>0.4102696643</v>
      </c>
      <c r="AA467" s="215">
        <f>IF(AB$438&gt;0,('Assumptions (NG)'!$V$16*Model!AB$438*'Assumptions (NG)'!Z$2)/10^9,0)+if(AB$439&gt;0,('Assumptions (NG)'!$V$16*Model!AB$439*'Assumptions (NG)'!Z$3)/10^9,0)</f>
        <v>0.4184316664</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0.3811320155</v>
      </c>
      <c r="AA468" s="215">
        <f>IF(AC$438&gt;0,('Assumptions (NG)'!$V$16*Model!AC$438*'Assumptions (NG)'!Z$2)/10^9,0)+if(AC$439&gt;0,('Assumptions (NG)'!$V$16*Model!AC$439*'Assumptions (NG)'!Z$3)/10^9,0)</f>
        <v>0.3887143463</v>
      </c>
      <c r="AB468" s="215">
        <f>IF(AC$438&gt;0,('Assumptions (NG)'!$V$16*Model!AC$438*'Assumptions (NG)'!AA$2)/10^9,0)+if(AC$439&gt;0,('Assumptions (NG)'!$V$16*Model!AC$439*'Assumptions (NG)'!AA$3)/10^9,0)</f>
        <v>0.3964475218</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0.2681006202</v>
      </c>
      <c r="AB469" s="215">
        <f>IF(AD$438&gt;0,('Assumptions (NG)'!$V$16*Model!AD$438*'Assumptions (NG)'!AA$2)/10^9,0)+if(AD$439&gt;0,('Assumptions (NG)'!$V$16*Model!AD$439*'Assumptions (NG)'!AA$3)/10^9,0)</f>
        <v>0.2734342776</v>
      </c>
      <c r="AC469" s="215">
        <f>IF(AD$438&gt;0,('Assumptions (NG)'!$V$16*Model!AD$438*'Assumptions (NG)'!AB$2)/10^9,0)+if(AD$439&gt;0,('Assumptions (NG)'!$V$16*Model!AD$439*'Assumptions (NG)'!AB$3)/10^9,0)</f>
        <v>0.2788740441</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0.3127544931</v>
      </c>
      <c r="AC470" s="215">
        <f>IF(AE$438&gt;0,('Assumptions (NG)'!$V$16*Model!AE$438*'Assumptions (NG)'!AB$2)/10^9,0)+if(AE$439&gt;0,('Assumptions (NG)'!$V$16*Model!AE$439*'Assumptions (NG)'!AB$3)/10^9,0)</f>
        <v>0.3189765053</v>
      </c>
      <c r="AD470" s="215">
        <f>IF(AE$438&gt;0,('Assumptions (NG)'!$V$16*Model!AE$438*'Assumptions (NG)'!AC$2)/10^9,0)+if(AE$439&gt;0,('Assumptions (NG)'!$V$16*Model!AE$439*'Assumptions (NG)'!AC$3)/10^9,0)</f>
        <v>0.3253222996</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0.3704258741</v>
      </c>
      <c r="AD471" s="215">
        <f>IF(AF$438&gt;0,('Assumptions (NG)'!$V$16*Model!AF$438*'Assumptions (NG)'!AC$2)/10^9,0)+if(AF$439&gt;0,('Assumptions (NG)'!$V$16*Model!AF$439*'Assumptions (NG)'!AC$3)/10^9,0)</f>
        <v>0.3777952144</v>
      </c>
      <c r="AE471" s="215">
        <f>IF(AF$438&gt;0,('Assumptions (NG)'!$V$16*Model!AF$438*'Assumptions (NG)'!AD$2)/10^9,0)+if(AF$439&gt;0,('Assumptions (NG)'!$V$16*Model!AF$439*'Assumptions (NG)'!AD$3)/10^9,0)</f>
        <v>0.3853111621</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0.4877141519</v>
      </c>
      <c r="AE472" s="215">
        <f>IF(AG$438&gt;0,('Assumptions (NG)'!$V$16*Model!AG$438*'Assumptions (NG)'!AD$2)/10^9,0)+if(AG$439&gt;0,('Assumptions (NG)'!$V$16*Model!AG$439*'Assumptions (NG)'!AD$3)/10^9,0)</f>
        <v>0.497416853</v>
      </c>
      <c r="AF472" s="215">
        <f>IF(AG$438&gt;0,('Assumptions (NG)'!$V$16*Model!AG$438*'Assumptions (NG)'!AE$2)/10^9,0)+if(AG$439&gt;0,('Assumptions (NG)'!$V$16*Model!AG$439*'Assumptions (NG)'!AE$3)/10^9,0)</f>
        <v>0.5073125819</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0.1827397106</v>
      </c>
      <c r="AF473" s="215">
        <f>IF(AH$438&gt;0,('Assumptions (NG)'!$V$16*Model!AH$438*'Assumptions (NG)'!AE$2)/10^9,0)+if(AH$439&gt;0,('Assumptions (NG)'!$V$16*Model!AH$439*'Assumptions (NG)'!AE$3)/10^9,0)</f>
        <v>0.1863751778</v>
      </c>
      <c r="AG473" s="215">
        <f>IF(AH$438&gt;0,('Assumptions (NG)'!$V$16*Model!AH$438*'Assumptions (NG)'!AF$2)/10^9,0)+if(AH$439&gt;0,('Assumptions (NG)'!$V$16*Model!AH$439*'Assumptions (NG)'!AF$3)/10^9,0)</f>
        <v>0.1900829698</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0.2985961933</v>
      </c>
      <c r="AG474" s="215">
        <f>IF(AI$438&gt;0,('Assumptions (NG)'!$V$16*Model!AI$438*'Assumptions (NG)'!AF$2)/10^9,0)+if(AI$439&gt;0,('Assumptions (NG)'!$V$16*Model!AI$439*'Assumptions (NG)'!AF$3)/10^9,0)</f>
        <v>0.3045365369</v>
      </c>
      <c r="AH474" s="215">
        <f>IF(AI$438&gt;0,('Assumptions (NG)'!$V$16*Model!AI$438*'Assumptions (NG)'!AG$2)/10^9,0)+if(AI$439&gt;0,('Assumptions (NG)'!$V$16*Model!AI$439*'Assumptions (NG)'!AG$3)/10^9,0)</f>
        <v>0.310595059</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0.1494297494</v>
      </c>
      <c r="AH475" s="215">
        <f>IF(AJ$438&gt;0,('Assumptions (NG)'!$V$16*Model!AJ$438*'Assumptions (NG)'!AG$2)/10^9,0)+if(AJ$439&gt;0,('Assumptions (NG)'!$V$16*Model!AJ$439*'Assumptions (NG)'!AG$3)/10^9,0)</f>
        <v>0.1524025403</v>
      </c>
      <c r="AI475" s="215">
        <f>IF(AJ$438&gt;0,('Assumptions (NG)'!$V$16*Model!AJ$438*'Assumptions (NG)'!AH$2)/10^9,0)+if(AJ$439&gt;0,('Assumptions (NG)'!$V$16*Model!AJ$439*'Assumptions (NG)'!AH$3)/10^9,0)</f>
        <v>0.1554344726</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0.3017569627</v>
      </c>
      <c r="AI476" s="215">
        <f>IF(AK$438&gt;0,('Assumptions (NG)'!$V$16*Model!AK$438*'Assumptions (NG)'!AH$2)/10^9,0)+if(AK$439&gt;0,('Assumptions (NG)'!$V$16*Model!AK$439*'Assumptions (NG)'!AH$3)/10^9,0)</f>
        <v>0.3077601873</v>
      </c>
      <c r="AJ476" s="215">
        <f>IF(AK$438&gt;0,('Assumptions (NG)'!$V$16*Model!AK$438*'Assumptions (NG)'!AI$2)/10^9,0)+if(AK$439&gt;0,('Assumptions (NG)'!$V$16*Model!AK$439*'Assumptions (NG)'!AI$3)/10^9,0)</f>
        <v>0.3138828415</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0.6085504851</v>
      </c>
      <c r="AJ477" s="215">
        <f>IF(AL$438&gt;0,('Assumptions (NG)'!$V$16*Model!AL$438*'Assumptions (NG)'!AI$2)/10^9,0)+if(AL$439&gt;0,('Assumptions (NG)'!$V$16*Model!AL$439*'Assumptions (NG)'!AI$3)/10^9,0)</f>
        <v>0.6206571329</v>
      </c>
      <c r="AK477" s="215">
        <f>IF(AL$438&gt;0,('Assumptions (NG)'!$V$16*Model!AL$438*'Assumptions (NG)'!AJ$2)/10^9,0)+if(AL$439&gt;0,('Assumptions (NG)'!$V$16*Model!AL$439*'Assumptions (NG)'!AJ$3)/10^9,0)</f>
        <v>0.6330046332</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3.537475021</v>
      </c>
      <c r="AK478" s="215">
        <f>IF(AM$438&gt;0,('Assumptions (NG)'!$V$16*Model!AM$438*'Assumptions (NG)'!AJ$2)/10^9,0)+if(AM$439&gt;0,('Assumptions (NG)'!$V$16*Model!AM$439*'Assumptions (NG)'!AJ$3)/10^9,0)</f>
        <v>3.607850389</v>
      </c>
      <c r="AL478" s="215">
        <f>IF(AM$438&gt;0,('Assumptions (NG)'!$V$16*Model!AM$438*'Assumptions (NG)'!AK$2)/10^9,0)+if(AM$439&gt;0,('Assumptions (NG)'!$V$16*Model!AM$439*'Assumptions (NG)'!AK$3)/10^9,0)</f>
        <v>3.679625821</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2.585740133</v>
      </c>
      <c r="AL479" s="215">
        <f>IF(AN$438&gt;0,('Assumptions (NG)'!$V$16*Model!AN$438*'Assumptions (NG)'!AK$2)/10^9,0)+if(AN$439&gt;0,('Assumptions (NG)'!$V$16*Model!AN$439*'Assumptions (NG)'!AK$3)/10^9,0)</f>
        <v>2.637181461</v>
      </c>
      <c r="AM479" s="215">
        <f>IF(AN$438&gt;0,('Assumptions (NG)'!$V$16*Model!AN$438*'Assumptions (NG)'!AL$2)/10^9,0)+if(AN$439&gt;0,('Assumptions (NG)'!$V$16*Model!AN$439*'Assumptions (NG)'!AL$3)/10^9,0)</f>
        <v>2.689646175</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4.563986333</v>
      </c>
      <c r="AM480" s="215">
        <f>IF(AO$438&gt;0,('Assumptions (NG)'!$V$16*Model!AO$438*'Assumptions (NG)'!AL$2)/10^9,0)+if(AO$439&gt;0,('Assumptions (NG)'!$V$16*Model!AO$439*'Assumptions (NG)'!AL$3)/10^9,0)</f>
        <v>4.65478336</v>
      </c>
      <c r="AN480" s="215">
        <f>IF(AO$438&gt;0,('Assumptions (NG)'!$V$16*Model!AO$438*'Assumptions (NG)'!AM$2)/10^9,0)+if(AO$439&gt;0,('Assumptions (NG)'!$V$16*Model!AO$439*'Assumptions (NG)'!AM$3)/10^9,0)</f>
        <v>4.747386726</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3.589118645</v>
      </c>
      <c r="AN481" s="215">
        <f>IF(AP$438&gt;0,('Assumptions (NG)'!$V$16*Model!AP$438*'Assumptions (NG)'!AM$2)/10^9,0)+if(AP$439&gt;0,('Assumptions (NG)'!$V$16*Model!AP$439*'Assumptions (NG)'!AM$3)/10^9,0)</f>
        <v>3.660521423</v>
      </c>
      <c r="AO481" s="215">
        <f>IF(AP$438&gt;0,('Assumptions (NG)'!$V$16*Model!AP$438*'Assumptions (NG)'!AN$2)/10^9,0)+if(AP$439&gt;0,('Assumptions (NG)'!$V$16*Model!AP$439*'Assumptions (NG)'!AN$3)/10^9,0)</f>
        <v>3.733344706</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1.314999023</v>
      </c>
      <c r="AO482" s="215">
        <f>IF(AQ$438&gt;0,('Assumptions (NG)'!$V$16*Model!AQ$438*'Assumptions (NG)'!AN$2)/10^9,0)+if(AQ$439&gt;0,('Assumptions (NG)'!$V$16*Model!AQ$439*'Assumptions (NG)'!AN$3)/10^9,0)</f>
        <v>1.341159926</v>
      </c>
      <c r="AP482" s="215">
        <f>IF(AQ$438&gt;0,('Assumptions (NG)'!$V$16*Model!AQ$438*'Assumptions (NG)'!AO$2)/10^9,0)+if(AQ$439&gt;0,('Assumptions (NG)'!$V$16*Model!AQ$439*'Assumptions (NG)'!AO$3)/10^9,0)</f>
        <v>1.36784128</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0.3039633882</v>
      </c>
      <c r="AP483" s="215">
        <f>IF(AR$438&gt;0,('Assumptions (NG)'!$V$16*Model!AR$438*'Assumptions (NG)'!AO$2)/10^9,0)+if(AR$439&gt;0,('Assumptions (NG)'!$V$16*Model!AR$439*'Assumptions (NG)'!AO$3)/10^9,0)</f>
        <v>0.310010508</v>
      </c>
      <c r="AQ483" s="215">
        <f>IF(AR$438&gt;0,('Assumptions (NG)'!$V$16*Model!AR$438*'Assumptions (NG)'!AP$2)/10^9,0)+if(AR$439&gt;0,('Assumptions (NG)'!$V$16*Model!AR$439*'Assumptions (NG)'!AP$3)/10^9,0)</f>
        <v>0.3161779306</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0.5516838838</v>
      </c>
      <c r="AQ484" s="215">
        <f>IF(AS$438&gt;0,('Assumptions (NG)'!$V$16*Model!AS$438*'Assumptions (NG)'!AP$2)/10^9,0)+if(AS$439&gt;0,('Assumptions (NG)'!$V$16*Model!AS$439*'Assumptions (NG)'!AP$3)/10^9,0)</f>
        <v>0.5626592139</v>
      </c>
      <c r="AR484" s="215">
        <f>IF(AS$438&gt;0,('Assumptions (NG)'!$V$16*Model!AS$438*'Assumptions (NG)'!AQ$2)/10^9,0)+if(AS$439&gt;0,('Assumptions (NG)'!$V$16*Model!AS$439*'Assumptions (NG)'!AQ$3)/10^9,0)</f>
        <v>0.5738528899</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0.5634892251</v>
      </c>
      <c r="AR485" s="215">
        <f>IF(AT$438&gt;0,('Assumptions (NG)'!$V$16*Model!AT$438*'Assumptions (NG)'!AQ$2)/10^9,0)+if(AT$439&gt;0,('Assumptions (NG)'!$V$16*Model!AT$439*'Assumptions (NG)'!AQ$3)/10^9,0)</f>
        <v>0.5746994135</v>
      </c>
      <c r="AS485" s="215">
        <f>IF(AT$438&gt;0,('Assumptions (NG)'!$V$16*Model!AT$438*'Assumptions (NG)'!AR$2)/10^9,0)+if(AT$439&gt;0,('Assumptions (NG)'!$V$16*Model!AT$439*'Assumptions (NG)'!AR$3)/10^9,0)</f>
        <v>0.5861326201</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0.3997100003</v>
      </c>
      <c r="AS486" s="215">
        <f>IF(AU$438&gt;0,('Assumptions (NG)'!$V$16*Model!AU$438*'Assumptions (NG)'!AR$2)/10^9,0)+if(AU$439&gt;0,('Assumptions (NG)'!$V$16*Model!AU$439*'Assumptions (NG)'!AR$3)/10^9,0)</f>
        <v>0.4076619259</v>
      </c>
      <c r="AT486" s="215">
        <f>IF(AU$438&gt;0,('Assumptions (NG)'!$V$16*Model!AU$438*'Assumptions (NG)'!AS$2)/10^9,0)+if(AU$439&gt;0,('Assumptions (NG)'!$V$16*Model!AU$439*'Assumptions (NG)'!AS$3)/10^9,0)</f>
        <v>0.415772049</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0.9616036459</v>
      </c>
      <c r="AT487" s="215">
        <f>IF(AV$438&gt;0,('Assumptions (NG)'!$V$16*Model!AV$438*'Assumptions (NG)'!AS$2)/10^9,0)+if(AV$439&gt;0,('Assumptions (NG)'!$V$16*Model!AV$439*'Assumptions (NG)'!AS$3)/10^9,0)</f>
        <v>0.980734017</v>
      </c>
      <c r="AU487" s="215">
        <f>IF(AV$438&gt;0,('Assumptions (NG)'!$V$16*Model!AV$438*'Assumptions (NG)'!AT$2)/10^9,0)+if(AV$439&gt;0,('Assumptions (NG)'!$V$16*Model!AV$439*'Assumptions (NG)'!AT$3)/10^9,0)</f>
        <v>1.000244972</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0.8026685048</v>
      </c>
      <c r="AU488" s="215">
        <f>IF(AW$438&gt;0,('Assumptions (NG)'!$V$16*Model!AW$438*'Assumptions (NG)'!AT$2)/10^9,0)+if(AW$439&gt;0,('Assumptions (NG)'!$V$16*Model!AW$439*'Assumptions (NG)'!AT$3)/10^9,0)</f>
        <v>0.8186369825</v>
      </c>
      <c r="AV488" s="215">
        <f>IF(AW$438&gt;0,('Assumptions (NG)'!$V$16*Model!AW$438*'Assumptions (NG)'!AU$2)/10^9,0)+if(AW$439&gt;0,('Assumptions (NG)'!$V$16*Model!AW$439*'Assumptions (NG)'!AU$3)/10^9,0)</f>
        <v>0.834923141</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0.9728469239</v>
      </c>
      <c r="AV489" s="215">
        <f>IF(AX$438&gt;0,('Assumptions (NG)'!$V$16*Model!AX$438*'Assumptions (NG)'!AU$2)/10^9,0)+if(AX$439&gt;0,('Assumptions (NG)'!$V$16*Model!AX$439*'Assumptions (NG)'!AU$3)/10^9,0)</f>
        <v>0.9922009716</v>
      </c>
      <c r="AW489" s="215">
        <f>IF(AX$438&gt;0,('Assumptions (NG)'!$V$16*Model!AX$438*'Assumptions (NG)'!AV$2)/10^9,0)+if(AX$439&gt;0,('Assumptions (NG)'!$V$16*Model!AX$439*'Assumptions (NG)'!AV$3)/10^9,0)</f>
        <v>1.011940053</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0.2008001982</v>
      </c>
      <c r="AW490" s="215">
        <f>IF(AY$438&gt;0,('Assumptions (NG)'!$V$16*Model!AY$438*'Assumptions (NG)'!AV$2)/10^9,0)+if(AY$439&gt;0,('Assumptions (NG)'!$V$16*Model!AY$439*'Assumptions (NG)'!AV$3)/10^9,0)</f>
        <v>0.204794965</v>
      </c>
      <c r="AX490" s="215">
        <f>IF(AY$438&gt;0,('Assumptions (NG)'!$V$16*Model!AY$438*'Assumptions (NG)'!AW$2)/10^9,0)+if(AY$439&gt;0,('Assumptions (NG)'!$V$16*Model!AY$439*'Assumptions (NG)'!AW$3)/10^9,0)</f>
        <v>0.2088692046</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0.2910065381</v>
      </c>
      <c r="AX491" s="215">
        <f>IF(AZ$438&gt;0,('Assumptions (NG)'!$V$16*Model!AZ$438*'Assumptions (NG)'!AW$2)/10^9,0)+if(AZ$439&gt;0,('Assumptions (NG)'!$V$16*Model!AZ$439*'Assumptions (NG)'!AW$3)/10^9,0)</f>
        <v>0.2967958912</v>
      </c>
      <c r="AY491" s="216">
        <f>IF(AZ$438&gt;0,('Assumptions (NG)'!$V$16*Model!AZ$438*'Assumptions (NG)'!AX$2)/10^9,0)+if(AZ$439&gt;0,('Assumptions (NG)'!$V$16*Model!AZ$439*'Assumptions (NG)'!AX$3)/10^9,0)</f>
        <v>0.3027004191</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1.91214005</v>
      </c>
      <c r="AY492" s="216">
        <f>IF(BA$438&gt;0,('Assumptions (NG)'!$V$16*Model!BA$438*'Assumptions (NG)'!AX$2)/10^9,0)+if(BA$439&gt;0,('Assumptions (NG)'!$V$16*Model!BA$439*'Assumptions (NG)'!AX$3)/10^9,0)</f>
        <v>1.950180618</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3.403967701</v>
      </c>
      <c r="D493" s="176">
        <f>'Assumptions (NG)'!$V$7*Model!D441</f>
        <v>2.863857181</v>
      </c>
      <c r="E493" s="176">
        <f>'Assumptions (NG)'!$V$7*Model!E441</f>
        <v>1.580535382</v>
      </c>
      <c r="F493" s="176">
        <f>'Assumptions (NG)'!$V$7*Model!F441</f>
        <v>0.6053109619</v>
      </c>
      <c r="G493" s="176">
        <f>'Assumptions (NG)'!$V$7*Model!G441</f>
        <v>0.3475389154</v>
      </c>
      <c r="H493" s="176">
        <f>'Assumptions (NG)'!$V$7*Model!H441</f>
        <v>0.3302243247</v>
      </c>
      <c r="I493" s="176">
        <f>'Assumptions (NG)'!$V$7*Model!I441</f>
        <v>0.403313476</v>
      </c>
      <c r="J493" s="176">
        <f>'Assumptions (NG)'!$V$7*Model!J441</f>
        <v>0.5841585789</v>
      </c>
      <c r="K493" s="176">
        <f>'Assumptions (NG)'!$V$7*Model!K441</f>
        <v>0.756026696</v>
      </c>
      <c r="L493" s="176">
        <f>'Assumptions (NG)'!$V$7*Model!L441</f>
        <v>0.5975970209</v>
      </c>
      <c r="M493" s="176">
        <f>'Assumptions (NG)'!$V$7*Model!M441</f>
        <v>0.3418760561</v>
      </c>
      <c r="N493" s="176">
        <f>'Assumptions (NG)'!$V$7*Model!N441</f>
        <v>0.6402141973</v>
      </c>
      <c r="O493" s="176">
        <f>'Assumptions (NG)'!$V$7*Model!O441</f>
        <v>0.90500872</v>
      </c>
      <c r="P493" s="176">
        <f>'Assumptions (NG)'!$V$7*Model!P441</f>
        <v>0.976670542</v>
      </c>
      <c r="Q493" s="176">
        <f>'Assumptions (NG)'!$V$7*Model!Q441</f>
        <v>0.987217427</v>
      </c>
      <c r="R493" s="176">
        <f>'Assumptions (NG)'!$V$7*Model!R441</f>
        <v>0.8167065484</v>
      </c>
      <c r="S493" s="176">
        <f>'Assumptions (NG)'!$V$7*Model!S441</f>
        <v>0.6991075528</v>
      </c>
      <c r="T493" s="176">
        <f>'Assumptions (NG)'!$V$7*Model!T441</f>
        <v>0.1078268115</v>
      </c>
      <c r="U493" s="176">
        <f>'Assumptions (NG)'!$V$7*Model!U441</f>
        <v>2.527123767</v>
      </c>
      <c r="V493" s="176">
        <f>'Assumptions (NG)'!$V$7*Model!V441</f>
        <v>2.997760709</v>
      </c>
      <c r="W493" s="176">
        <f>'Assumptions (NG)'!$V$7*Model!W441</f>
        <v>3.522608999</v>
      </c>
      <c r="X493" s="176">
        <f>'Assumptions (NG)'!$V$7*Model!X441</f>
        <v>1.332569644</v>
      </c>
      <c r="Y493" s="176">
        <f>'Assumptions (NG)'!$V$7*Model!Y441</f>
        <v>1.155129475</v>
      </c>
      <c r="Z493" s="176">
        <f>'Assumptions (NG)'!$V$7*Model!Z441</f>
        <v>0.9323145506</v>
      </c>
      <c r="AA493" s="176">
        <f>'Assumptions (NG)'!$V$7*Model!AA441</f>
        <v>0.6989103114</v>
      </c>
      <c r="AB493" s="176">
        <f>'Assumptions (NG)'!$V$7*Model!AB441</f>
        <v>0.6387135901</v>
      </c>
      <c r="AC493" s="176">
        <f>'Assumptions (NG)'!$V$7*Model!AC441</f>
        <v>0.6293796752</v>
      </c>
      <c r="AD493" s="176">
        <f>'Assumptions (NG)'!$V$7*Model!AD441</f>
        <v>0.7740405828</v>
      </c>
      <c r="AE493" s="176">
        <f>'Assumptions (NG)'!$V$7*Model!AE441</f>
        <v>0.6925540217</v>
      </c>
      <c r="AF493" s="176">
        <f>'Assumptions (NG)'!$V$7*Model!AF441</f>
        <v>0.6449845695</v>
      </c>
      <c r="AG493" s="176">
        <f>'Assumptions (NG)'!$V$7*Model!AG441</f>
        <v>0.4186320164</v>
      </c>
      <c r="AH493" s="176">
        <f>'Assumptions (NG)'!$V$7*Model!AH441</f>
        <v>0.4970904653</v>
      </c>
      <c r="AI493" s="176">
        <f>'Assumptions (NG)'!$V$7*Model!AI441</f>
        <v>0.6966343443</v>
      </c>
      <c r="AJ493" s="176">
        <f>'Assumptions (NG)'!$V$7*Model!AJ441</f>
        <v>2.906809747</v>
      </c>
      <c r="AK493" s="176">
        <f>'Assumptions (NG)'!$V$7*Model!AK441</f>
        <v>4.437286851</v>
      </c>
      <c r="AL493" s="176">
        <f>'Assumptions (NG)'!$V$7*Model!AL441</f>
        <v>7.072515849</v>
      </c>
      <c r="AM493" s="176">
        <f>'Assumptions (NG)'!$V$7*Model!AM441</f>
        <v>7.106806317</v>
      </c>
      <c r="AN493" s="176">
        <f>'Assumptions (NG)'!$V$7*Model!AN441</f>
        <v>6.319889662</v>
      </c>
      <c r="AO493" s="176">
        <f>'Assumptions (NG)'!$V$7*Model!AO441</f>
        <v>3.496004213</v>
      </c>
      <c r="AP493" s="176">
        <f>'Assumptions (NG)'!$V$7*Model!AP441</f>
        <v>1.449198187</v>
      </c>
      <c r="AQ493" s="176">
        <f>'Assumptions (NG)'!$V$7*Model!AQ441</f>
        <v>0.9375121403</v>
      </c>
      <c r="AR493" s="176">
        <f>'Assumptions (NG)'!$V$7*Model!AR441</f>
        <v>1.006370497</v>
      </c>
      <c r="AS493" s="176">
        <f>'Assumptions (NG)'!$V$7*Model!AS441</f>
        <v>1.271008825</v>
      </c>
      <c r="AT493" s="176">
        <f>'Assumptions (NG)'!$V$7*Model!AT441</f>
        <v>1.429463471</v>
      </c>
      <c r="AU493" s="176">
        <f>'Assumptions (NG)'!$V$7*Model!AU441</f>
        <v>1.814623771</v>
      </c>
      <c r="AV493" s="176">
        <f>'Assumptions (NG)'!$V$7*Model!AV441</f>
        <v>1.318150802</v>
      </c>
      <c r="AW493" s="176">
        <f>'Assumptions (NG)'!$V$7*Model!AW441</f>
        <v>0.9800320116</v>
      </c>
      <c r="AX493" s="176">
        <f>'Assumptions (NG)'!$V$7*Model!AX441</f>
        <v>1.571573345</v>
      </c>
      <c r="AY493" s="176">
        <f>'Assumptions (NG)'!$V$7*Model!AY441</f>
        <v>1.464372674</v>
      </c>
      <c r="AZ493" s="176">
        <f>'Assumptions (NG)'!$V$7*Model!AZ441</f>
        <v>0</v>
      </c>
      <c r="BA493" s="176">
        <f>'Assumptions (NG)'!$V$7*Model!BA441</f>
        <v>0</v>
      </c>
    </row>
    <row r="494" ht="15.75" customHeight="1">
      <c r="A494" s="207" t="s">
        <v>54</v>
      </c>
      <c r="B494" s="150" t="s">
        <v>351</v>
      </c>
      <c r="C494" s="176">
        <f>'Assumptions (NG)'!$V$8*Model!C441</f>
        <v>1.832905685</v>
      </c>
      <c r="D494" s="176">
        <f>'Assumptions (NG)'!$V$8*Model!D441</f>
        <v>1.542076944</v>
      </c>
      <c r="E494" s="176">
        <f>'Assumptions (NG)'!$V$8*Model!E441</f>
        <v>0.8510575135</v>
      </c>
      <c r="F494" s="176">
        <f>'Assumptions (NG)'!$V$8*Model!F441</f>
        <v>0.3259366718</v>
      </c>
      <c r="G494" s="176">
        <f>'Assumptions (NG)'!$V$8*Model!G441</f>
        <v>0.1871363391</v>
      </c>
      <c r="H494" s="176">
        <f>'Assumptions (NG)'!$V$8*Model!H441</f>
        <v>0.1778130979</v>
      </c>
      <c r="I494" s="176">
        <f>'Assumptions (NG)'!$V$8*Model!I441</f>
        <v>0.2171687948</v>
      </c>
      <c r="J494" s="176">
        <f>'Assumptions (NG)'!$V$8*Model!J441</f>
        <v>0.3145469271</v>
      </c>
      <c r="K494" s="176">
        <f>'Assumptions (NG)'!$V$8*Model!K441</f>
        <v>0.4070912979</v>
      </c>
      <c r="L494" s="176">
        <f>'Assumptions (NG)'!$V$8*Model!L441</f>
        <v>0.3217830113</v>
      </c>
      <c r="M494" s="176">
        <f>'Assumptions (NG)'!$V$8*Model!M441</f>
        <v>0.1840871071</v>
      </c>
      <c r="N494" s="176">
        <f>'Assumptions (NG)'!$V$8*Model!N441</f>
        <v>0.3447307216</v>
      </c>
      <c r="O494" s="176">
        <f>'Assumptions (NG)'!$V$8*Model!O441</f>
        <v>0.4873123877</v>
      </c>
      <c r="P494" s="176">
        <f>'Assumptions (NG)'!$V$8*Model!P441</f>
        <v>0.5258995226</v>
      </c>
      <c r="Q494" s="176">
        <f>'Assumptions (NG)'!$V$8*Model!Q441</f>
        <v>0.5315786145</v>
      </c>
      <c r="R494" s="176">
        <f>'Assumptions (NG)'!$V$8*Model!R441</f>
        <v>0.4397650645</v>
      </c>
      <c r="S494" s="176">
        <f>'Assumptions (NG)'!$V$8*Model!S441</f>
        <v>0.3764425284</v>
      </c>
      <c r="T494" s="176">
        <f>'Assumptions (NG)'!$V$8*Model!T441</f>
        <v>0.05806059082</v>
      </c>
      <c r="U494" s="176">
        <f>'Assumptions (NG)'!$V$8*Model!U441</f>
        <v>1.360758952</v>
      </c>
      <c r="V494" s="176">
        <f>'Assumptions (NG)'!$V$8*Model!V441</f>
        <v>1.614178843</v>
      </c>
      <c r="W494" s="176">
        <f>'Assumptions (NG)'!$V$8*Model!W441</f>
        <v>1.896789461</v>
      </c>
      <c r="X494" s="176">
        <f>'Assumptions (NG)'!$V$8*Model!X441</f>
        <v>0.7175375008</v>
      </c>
      <c r="Y494" s="176">
        <f>'Assumptions (NG)'!$V$8*Model!Y441</f>
        <v>0.6219927944</v>
      </c>
      <c r="Z494" s="176">
        <f>'Assumptions (NG)'!$V$8*Model!Z441</f>
        <v>0.5020155273</v>
      </c>
      <c r="AA494" s="176">
        <f>'Assumptions (NG)'!$V$8*Model!AA441</f>
        <v>0.3763363215</v>
      </c>
      <c r="AB494" s="176">
        <f>'Assumptions (NG)'!$V$8*Model!AB441</f>
        <v>0.3439227024</v>
      </c>
      <c r="AC494" s="176">
        <f>'Assumptions (NG)'!$V$8*Model!AC441</f>
        <v>0.3388967482</v>
      </c>
      <c r="AD494" s="176">
        <f>'Assumptions (NG)'!$V$8*Model!AD441</f>
        <v>0.416791083</v>
      </c>
      <c r="AE494" s="176">
        <f>'Assumptions (NG)'!$V$8*Model!AE441</f>
        <v>0.372913704</v>
      </c>
      <c r="AF494" s="176">
        <f>'Assumptions (NG)'!$V$8*Model!AF441</f>
        <v>0.3472993836</v>
      </c>
      <c r="AG494" s="176">
        <f>'Assumptions (NG)'!$V$8*Model!AG441</f>
        <v>0.2254172396</v>
      </c>
      <c r="AH494" s="176">
        <f>'Assumptions (NG)'!$V$8*Model!AH441</f>
        <v>0.2676640967</v>
      </c>
      <c r="AI494" s="176">
        <f>'Assumptions (NG)'!$V$8*Model!AI441</f>
        <v>0.3751108008</v>
      </c>
      <c r="AJ494" s="176">
        <f>'Assumptions (NG)'!$V$8*Model!AJ441</f>
        <v>1.565205248</v>
      </c>
      <c r="AK494" s="176">
        <f>'Assumptions (NG)'!$V$8*Model!AK441</f>
        <v>2.389308304</v>
      </c>
      <c r="AL494" s="176">
        <f>'Assumptions (NG)'!$V$8*Model!AL441</f>
        <v>3.808277765</v>
      </c>
      <c r="AM494" s="176">
        <f>'Assumptions (NG)'!$V$8*Model!AM441</f>
        <v>3.826741863</v>
      </c>
      <c r="AN494" s="176">
        <f>'Assumptions (NG)'!$V$8*Model!AN441</f>
        <v>3.40301751</v>
      </c>
      <c r="AO494" s="176">
        <f>'Assumptions (NG)'!$V$8*Model!AO441</f>
        <v>1.882463807</v>
      </c>
      <c r="AP494" s="176">
        <f>'Assumptions (NG)'!$V$8*Model!AP441</f>
        <v>0.7803374851</v>
      </c>
      <c r="AQ494" s="176">
        <f>'Assumptions (NG)'!$V$8*Model!AQ441</f>
        <v>0.5048142294</v>
      </c>
      <c r="AR494" s="176">
        <f>'Assumptions (NG)'!$V$8*Model!AR441</f>
        <v>0.5418918063</v>
      </c>
      <c r="AS494" s="176">
        <f>'Assumptions (NG)'!$V$8*Model!AS441</f>
        <v>0.6843893671</v>
      </c>
      <c r="AT494" s="176">
        <f>'Assumptions (NG)'!$V$8*Model!AT441</f>
        <v>0.7697110998</v>
      </c>
      <c r="AU494" s="176">
        <f>'Assumptions (NG)'!$V$8*Model!AU441</f>
        <v>0.9771051076</v>
      </c>
      <c r="AV494" s="176">
        <f>'Assumptions (NG)'!$V$8*Model!AV441</f>
        <v>0.7097735088</v>
      </c>
      <c r="AW494" s="176">
        <f>'Assumptions (NG)'!$V$8*Model!AW441</f>
        <v>0.5277095447</v>
      </c>
      <c r="AX494" s="176">
        <f>'Assumptions (NG)'!$V$8*Model!AX441</f>
        <v>0.846231801</v>
      </c>
      <c r="AY494" s="176">
        <f>'Assumptions (NG)'!$V$8*Model!AY441</f>
        <v>0.7885083629</v>
      </c>
      <c r="AZ494" s="176">
        <f>'Assumptions (NG)'!$V$8*Model!AZ441</f>
        <v>0</v>
      </c>
      <c r="BA494" s="176">
        <f>'Assumptions (NG)'!$V$8*Model!BA441</f>
        <v>0</v>
      </c>
    </row>
    <row r="495" ht="15.75" customHeight="1">
      <c r="A495" s="207" t="s">
        <v>359</v>
      </c>
      <c r="B495" s="150" t="s">
        <v>351</v>
      </c>
      <c r="C495" s="177">
        <f t="array" ref="C495">SUM(IF(ISERROR(C496:C546),"",C496:C546))</f>
        <v>-0.257107605</v>
      </c>
      <c r="D495" s="177">
        <f t="array" ref="D495">SUM(IF(ISERROR(D496:D546),"",D496:D546))</f>
        <v>-0.4835370963</v>
      </c>
      <c r="E495" s="177">
        <f t="array" ref="E495">SUM(IF(ISERROR(E496:E546),"",E496:E546))</f>
        <v>-0.8101570184</v>
      </c>
      <c r="F495" s="177">
        <f t="array" ref="F495">SUM(IF(ISERROR(F496:F546),"",F496:F546))</f>
        <v>-1.106520161</v>
      </c>
      <c r="G495" s="177">
        <f t="array" ref="G495">SUM(IF(ISERROR(G496:G546),"",G496:G546))</f>
        <v>-1.278718369</v>
      </c>
      <c r="H495" s="177">
        <f t="array" ref="H495">SUM(IF(ISERROR(H496:H546),"",H496:H546))</f>
        <v>-1.398048427</v>
      </c>
      <c r="I495" s="177">
        <f t="array" ref="I495">SUM(IF(ISERROR(I496:I546),"",I496:I546))</f>
        <v>-1.5351008</v>
      </c>
      <c r="J495" s="177">
        <f t="array" ref="J495">SUM(IF(ISERROR(J496:J546),"",J496:J546))</f>
        <v>-1.679553334</v>
      </c>
      <c r="K495" s="177">
        <f t="array" ref="K495">SUM(IF(ISERROR(K496:K546),"",K496:K546))</f>
        <v>-1.822921702</v>
      </c>
      <c r="L495" s="177">
        <f t="array" ref="L495">SUM(IF(ISERROR(L496:L546),"",L496:L546))</f>
        <v>-2.005327175</v>
      </c>
      <c r="M495" s="177">
        <f t="array" ref="M495">SUM(IF(ISERROR(M496:M546),"",M496:M546))</f>
        <v>-1.703289003</v>
      </c>
      <c r="N495" s="177">
        <f t="array" ref="N495">SUM(IF(ISERROR(N496:N546),"",N496:N546))</f>
        <v>-1.458999912</v>
      </c>
      <c r="O495" s="177">
        <f t="array" ref="O495">SUM(IF(ISERROR(O496:O546),"",O496:O546))</f>
        <v>-0.9839687341</v>
      </c>
      <c r="P495" s="177">
        <f t="array" ref="P495">SUM(IF(ISERROR(P496:P546),"",P496:P546))</f>
        <v>-0.5910944593</v>
      </c>
      <c r="Q495" s="177">
        <f t="array" ref="Q495">SUM(IF(ISERROR(Q496:Q546),"",Q496:Q546))</f>
        <v>-0.5690341694</v>
      </c>
      <c r="R495" s="177">
        <f t="array" ref="R495">SUM(IF(ISERROR(R496:R546),"",R496:R546))</f>
        <v>-0.6412205244</v>
      </c>
      <c r="S495" s="177">
        <f t="array" ref="S495">SUM(IF(ISERROR(S496:S546),"",S496:S546))</f>
        <v>-0.663842074</v>
      </c>
      <c r="T495" s="177">
        <f t="array" ref="T495">SUM(IF(ISERROR(T496:T546),"",T496:T546))</f>
        <v>-0.7793878239</v>
      </c>
      <c r="U495" s="177">
        <f t="array" ref="U495">SUM(IF(ISERROR(U496:U546),"",U496:U546))</f>
        <v>-0.8372165059</v>
      </c>
      <c r="V495" s="177">
        <f t="array" ref="V495">SUM(IF(ISERROR(V496:V546),"",V496:V546))</f>
        <v>-0.8058467449</v>
      </c>
      <c r="W495" s="177">
        <f t="array" ref="W495">SUM(IF(ISERROR(W496:W546),"",W496:W546))</f>
        <v>-0.7066188282</v>
      </c>
      <c r="X495" s="177">
        <f t="array" ref="X495">SUM(IF(ISERROR(X496:X546),"",X496:X546))</f>
        <v>-1.388996164</v>
      </c>
      <c r="Y495" s="177">
        <f t="array" ref="Y495">SUM(IF(ISERROR(Y496:Y546),"",Y496:Y546))</f>
        <v>-1.589434102</v>
      </c>
      <c r="Z495" s="177">
        <f t="array" ref="Z495">SUM(IF(ISERROR(Z496:Z546),"",Z496:Z546))</f>
        <v>-1.789836392</v>
      </c>
      <c r="AA495" s="177">
        <f t="array" ref="AA495">SUM(IF(ISERROR(AA496:AA546),"",AA496:AA546))</f>
        <v>-1.805725458</v>
      </c>
      <c r="AB495" s="177">
        <f t="array" ref="AB495">SUM(IF(ISERROR(AB496:AB546),"",AB496:AB546))</f>
        <v>-1.852162487</v>
      </c>
      <c r="AC495" s="177">
        <f t="array" ref="AC495">SUM(IF(ISERROR(AC496:AC546),"",AC496:AC546))</f>
        <v>-1.981125898</v>
      </c>
      <c r="AD495" s="177">
        <f t="array" ref="AD495">SUM(IF(ISERROR(AD496:AD546),"",AD496:AD546))</f>
        <v>-1.919356698</v>
      </c>
      <c r="AE495" s="177">
        <f t="array" ref="AE495">SUM(IF(ISERROR(AE496:AE546),"",AE496:AE546))</f>
        <v>-2.049892918</v>
      </c>
      <c r="AF495" s="177">
        <f t="array" ref="AF495">SUM(IF(ISERROR(AF496:AF546),"",AF496:AF546))</f>
        <v>-2.267369132</v>
      </c>
      <c r="AG495" s="177">
        <f t="array" ref="AG495">SUM(IF(ISERROR(AG496:AG546),"",AG496:AG546))</f>
        <v>-2.509664595</v>
      </c>
      <c r="AH495" s="177">
        <f t="array" ref="AH495">SUM(IF(ISERROR(AH496:AH546),"",AH496:AH546))</f>
        <v>-1.195147448</v>
      </c>
      <c r="AI495" s="177">
        <f t="array" ref="AI495">SUM(IF(ISERROR(AI496:AI546),"",AI496:AI546))</f>
        <v>-1.071381188</v>
      </c>
      <c r="AJ495" s="177">
        <f t="array" ref="AJ495">SUM(IF(ISERROR(AJ496:AJ546),"",AJ496:AJ546))</f>
        <v>-0.9270784892</v>
      </c>
      <c r="AK495" s="177">
        <f t="array" ref="AK495">SUM(IF(ISERROR(AK496:AK546),"",AK496:AK546))</f>
        <v>-0.7882823239</v>
      </c>
      <c r="AL495" s="177">
        <f t="array" ref="AL495">SUM(IF(ISERROR(AL496:AL546),"",AL496:AL546))</f>
        <v>-0.7916765041</v>
      </c>
      <c r="AM495" s="177">
        <f t="array" ref="AM495">SUM(IF(ISERROR(AM496:AM546),"",AM496:AM546))</f>
        <v>-1.197699663</v>
      </c>
      <c r="AN495" s="177">
        <f t="array" ref="AN495">SUM(IF(ISERROR(AN496:AN546),"",AN496:AN546))</f>
        <v>-1.553466175</v>
      </c>
      <c r="AO495" s="177">
        <f t="array" ref="AO495">SUM(IF(ISERROR(AO496:AO546),"",AO496:AO546))</f>
        <v>-2.218899679</v>
      </c>
      <c r="AP495" s="177">
        <f t="array" ref="AP495">SUM(IF(ISERROR(AP496:AP546),"",AP496:AP546))</f>
        <v>-2.766591282</v>
      </c>
      <c r="AQ495" s="177">
        <f t="array" ref="AQ495">SUM(IF(ISERROR(AQ496:AQ546),"",AQ496:AQ546))</f>
        <v>-3.025749101</v>
      </c>
      <c r="AR495" s="177">
        <f t="array" ref="AR495">SUM(IF(ISERROR(AR496:AR546),"",AR496:AR546))</f>
        <v>-3.241053569</v>
      </c>
      <c r="AS495" s="177">
        <f t="array" ref="AS495">SUM(IF(ISERROR(AS496:AS546),"",AS496:AS546))</f>
        <v>-3.474909531</v>
      </c>
      <c r="AT495" s="177">
        <f t="array" ref="AT495">SUM(IF(ISERROR(AT496:AT546),"",AT496:AT546))</f>
        <v>-3.77192601</v>
      </c>
      <c r="AU495" s="177">
        <f t="array" ref="AU495">SUM(IF(ISERROR(AU496:AU546),"",AU496:AU546))</f>
        <v>-4.024355332</v>
      </c>
      <c r="AV495" s="177">
        <f t="array" ref="AV495">SUM(IF(ISERROR(AV496:AV546),"",AV496:AV546))</f>
        <v>-4.284387068</v>
      </c>
      <c r="AW495" s="177">
        <f t="array" ref="AW495">SUM(IF(ISERROR(AW496:AW546),"",AW496:AW546))</f>
        <v>-3.691240576</v>
      </c>
      <c r="AX495" s="177">
        <f t="array" ref="AX495">SUM(IF(ISERROR(AX496:AX546),"",AX496:AX546))</f>
        <v>-3.36272159</v>
      </c>
      <c r="AY495" s="177">
        <f t="array" ref="AY495">SUM(IF(ISERROR(AY496:AY546),"",AY496:AY546))</f>
        <v>-2.262963291</v>
      </c>
      <c r="AZ495" s="177">
        <f t="array" ref="AZ495">SUM(IF(ISERROR(AZ496:AZ546),"",AZ496:AZ546))</f>
        <v>-1.426324392</v>
      </c>
      <c r="BA495" s="177">
        <f t="array" ref="BA495">SUM(IF(ISERROR(BA496:BA546),"",BA496:BA546))</f>
        <v>-1.398233391</v>
      </c>
      <c r="BB495" s="177">
        <f t="array" ref="BB495">SUM(IF(ISERROR(BB496:BB546),"",BB496:BB546))</f>
        <v>-1.409665838</v>
      </c>
      <c r="BC495" s="177">
        <f t="array" ref="BC495">SUM(IF(ISERROR(BC496:BC546),"",BC496:BC546))</f>
        <v>-1.345972343</v>
      </c>
      <c r="BD495" s="177">
        <f t="array" ref="BD495">SUM(IF(ISERROR(BD496:BD546),"",BD496:BD546))</f>
        <v>-1.27413736</v>
      </c>
      <c r="BE495" s="177">
        <f t="array" ref="BE495">SUM(IF(ISERROR(BE496:BE546),"",BE496:BE546))</f>
        <v>-1.233899314</v>
      </c>
      <c r="BF495" s="177">
        <f t="array" ref="BF495">SUM(IF(ISERROR(BF496:BF546),"",BF496:BF546))</f>
        <v>-1.024749285</v>
      </c>
      <c r="BG495" s="177">
        <f t="array" ref="BG495">SUM(IF(ISERROR(BG496:BG546),"",BG496:BG546))</f>
        <v>-0.8630864518</v>
      </c>
      <c r="BH495" s="177">
        <f t="array" ref="BH495">SUM(IF(ISERROR(BH496:BH546),"",BH496:BH546))</f>
        <v>-0.6105073278</v>
      </c>
      <c r="BI495" s="177">
        <f t="array" ref="BI495">SUM(IF(ISERROR(BI496:BI546),"",BI496:BI546))</f>
        <v>-0.5925533974</v>
      </c>
      <c r="BJ495" s="177">
        <f t="array" ref="BJ495">SUM(IF(ISERROR(BJ496:BJ546),"",BJ496:BJ546))</f>
        <v>-0.5335508106</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-0.257107605</v>
      </c>
      <c r="D496" s="177">
        <f>IF(Model!X$1&lt;='Assumptions (NG)'!$V$12, PPMT('Assumptions (NG)'!$V$9,Model!X$1,'Assumptions (NG)'!$V$12,'Assumptions (NG)'!$V$7*(Model!$C$438*'Assumptions (NG)'!$B$2+Model!$C$439*'Assumptions (NG)'!$B$3)/10^9),0)</f>
        <v>-0.2763906754</v>
      </c>
      <c r="E496" s="177">
        <f>IF(Model!Y$1&lt;='Assumptions (NG)'!$V$12, PPMT('Assumptions (NG)'!$V$9,Model!Y$1,'Assumptions (NG)'!$V$12,'Assumptions (NG)'!$V$7*(Model!$C$438*'Assumptions (NG)'!$B$2+Model!$C$439*'Assumptions (NG)'!$B$3)/10^9),0)</f>
        <v>-0.297119976</v>
      </c>
      <c r="F496" s="177">
        <f>IF(Model!Z$1&lt;='Assumptions (NG)'!$V$12, PPMT('Assumptions (NG)'!$V$9,Model!Z$1,'Assumptions (NG)'!$V$12,'Assumptions (NG)'!$V$7*(Model!$C$438*'Assumptions (NG)'!$B$2+Model!$C$439*'Assumptions (NG)'!$B$3)/10^9),0)</f>
        <v>-0.3194039743</v>
      </c>
      <c r="G496" s="177">
        <f>IF(Model!AA$1&lt;='Assumptions (NG)'!$V$12, PPMT('Assumptions (NG)'!$V$9,Model!AA$1,'Assumptions (NG)'!$V$12,'Assumptions (NG)'!$V$7*(Model!$C$438*'Assumptions (NG)'!$B$2+Model!$C$439*'Assumptions (NG)'!$B$3)/10^9),0)</f>
        <v>-0.3433592723</v>
      </c>
      <c r="H496" s="177">
        <f>IF(Model!AB$1&lt;='Assumptions (NG)'!$V$12, PPMT('Assumptions (NG)'!$V$9,Model!AB$1,'Assumptions (NG)'!$V$12,'Assumptions (NG)'!$V$7*(Model!$C$438*'Assumptions (NG)'!$B$2+Model!$C$439*'Assumptions (NG)'!$B$3)/10^9),0)</f>
        <v>-0.3691112177</v>
      </c>
      <c r="I496" s="177">
        <f>IF(Model!AC$1&lt;='Assumptions (NG)'!$V$12, PPMT('Assumptions (NG)'!$V$9,Model!AC$1,'Assumptions (NG)'!$V$12,'Assumptions (NG)'!$V$7*(Model!$C$438*'Assumptions (NG)'!$B$2+Model!$C$439*'Assumptions (NG)'!$B$3)/10^9),0)</f>
        <v>-0.3967945591</v>
      </c>
      <c r="J496" s="177">
        <f>IF(Model!AD$1&lt;='Assumptions (NG)'!$V$12, PPMT('Assumptions (NG)'!$V$9,Model!AD$1,'Assumptions (NG)'!$V$12,'Assumptions (NG)'!$V$7*(Model!$C$438*'Assumptions (NG)'!$B$2+Model!$C$439*'Assumptions (NG)'!$B$3)/10^9),0)</f>
        <v>-0.426554151</v>
      </c>
      <c r="K496" s="177">
        <f>IF(Model!AE$1&lt;='Assumptions (NG)'!$V$12, PPMT('Assumptions (NG)'!$V$9,Model!AE$1,'Assumptions (NG)'!$V$12,'Assumptions (NG)'!$V$7*(Model!$C$438*'Assumptions (NG)'!$B$2+Model!$C$439*'Assumptions (NG)'!$B$3)/10^9),0)</f>
        <v>-0.4585457123</v>
      </c>
      <c r="L496" s="177">
        <f>IF(Model!AF$1&lt;='Assumptions (NG)'!$V$12, PPMT('Assumptions (NG)'!$V$9,Model!AF$1,'Assumptions (NG)'!$V$12,'Assumptions (NG)'!$V$7*(Model!$C$438*'Assumptions (NG)'!$B$2+Model!$C$439*'Assumptions (NG)'!$B$3)/10^9),0)</f>
        <v>-0.4929366408</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-0.2071464209</v>
      </c>
      <c r="E497" s="218">
        <f>IF(Model!X$1&lt;='Assumptions (NG)'!$V$12,PPMT('Assumptions (NG)'!$V$9,Model!X$1,'Assumptions (NG)'!$V$12,'Assumptions (NG)'!$V$7*Model!$D$438*AVERAGE('Assumptions (NG)'!$B$2)+ Model!$D$439*AVERAGE('Assumptions (NG)'!$B$3))/10^9,0)</f>
        <v>-0.2226824025</v>
      </c>
      <c r="F497" s="218">
        <f>IF(Model!Y$1&lt;='Assumptions (NG)'!$V$12,PPMT('Assumptions (NG)'!$V$9,Model!Y$1,'Assumptions (NG)'!$V$12,'Assumptions (NG)'!$V$7*Model!$D$438*AVERAGE('Assumptions (NG)'!$B$2)+ Model!$D$439*AVERAGE('Assumptions (NG)'!$B$3))/10^9,0)</f>
        <v>-0.2393835827</v>
      </c>
      <c r="G497" s="218">
        <f>IF(Model!Z$1&lt;='Assumptions (NG)'!$V$12,PPMT('Assumptions (NG)'!$V$9,Model!Z$1,'Assumptions (NG)'!$V$12,'Assumptions (NG)'!$V$7*Model!$D$438*AVERAGE('Assumptions (NG)'!$B$2)+ Model!$D$439*AVERAGE('Assumptions (NG)'!$B$3))/10^9,0)</f>
        <v>-0.2573373514</v>
      </c>
      <c r="H497" s="218">
        <f>IF(Model!AA$1&lt;='Assumptions (NG)'!$V$12,PPMT('Assumptions (NG)'!$V$9,Model!AA$1,'Assumptions (NG)'!$V$12,'Assumptions (NG)'!$V$7*Model!$D$438*AVERAGE('Assumptions (NG)'!$B$2)+ Model!$D$439*AVERAGE('Assumptions (NG)'!$B$3))/10^9,0)</f>
        <v>-0.2766376528</v>
      </c>
      <c r="I497" s="218">
        <f>IF(Model!AB$1&lt;='Assumptions (NG)'!$V$12,PPMT('Assumptions (NG)'!$V$9,Model!AB$1,'Assumptions (NG)'!$V$12,'Assumptions (NG)'!$V$7*Model!$D$438*AVERAGE('Assumptions (NG)'!$B$2)+ Model!$D$439*AVERAGE('Assumptions (NG)'!$B$3))/10^9,0)</f>
        <v>-0.2973854767</v>
      </c>
      <c r="J497" s="218">
        <f>IF(Model!AC$1&lt;='Assumptions (NG)'!$V$12,PPMT('Assumptions (NG)'!$V$9,Model!AC$1,'Assumptions (NG)'!$V$12,'Assumptions (NG)'!$V$7*Model!$D$438*AVERAGE('Assumptions (NG)'!$B$2)+ Model!$D$439*AVERAGE('Assumptions (NG)'!$B$3))/10^9,0)</f>
        <v>-0.3196893875</v>
      </c>
      <c r="K497" s="218">
        <f>IF(Model!AD$1&lt;='Assumptions (NG)'!$V$12,PPMT('Assumptions (NG)'!$V$9,Model!AD$1,'Assumptions (NG)'!$V$12,'Assumptions (NG)'!$V$7*Model!$D$438*AVERAGE('Assumptions (NG)'!$B$2)+ Model!$D$439*AVERAGE('Assumptions (NG)'!$B$3))/10^9,0)</f>
        <v>-0.3436660915</v>
      </c>
      <c r="L497" s="218">
        <f>IF(Model!AE$1&lt;='Assumptions (NG)'!$V$12,PPMT('Assumptions (NG)'!$V$9,Model!AE$1,'Assumptions (NG)'!$V$12,'Assumptions (NG)'!$V$7*Model!$D$438*AVERAGE('Assumptions (NG)'!$B$2)+ Model!$D$439*AVERAGE('Assumptions (NG)'!$B$3))/10^9,0)</f>
        <v>-0.3694410484</v>
      </c>
      <c r="M497" s="218">
        <f>IF(Model!AF$1&lt;='Assumptions (NG)'!$V$12,PPMT('Assumptions (NG)'!$V$9,Model!AF$1,'Assumptions (NG)'!$V$12,'Assumptions (NG)'!$V$7*Model!$D$438*AVERAGE('Assumptions (NG)'!$B$2)+ Model!$D$439*AVERAGE('Assumptions (NG)'!$B$3))/10^9,0)</f>
        <v>-0.397149127</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-0.2903546399</v>
      </c>
      <c r="F498" s="219">
        <f>IF(Model!X$1&lt;='Assumptions (NG)'!$V$12,PPMT('Assumptions (NG)'!$V$9,Model!X$1,'Assumptions (NG)'!$V$12,'Assumptions (NG)'!$V$7*Model!$E$438*AVERAGE('Assumptions (NG)'!$B$2:$C$2)+ Model!$E$439*AVERAGE('Assumptions (NG)'!$B$3:$C$3))/10^9,0)</f>
        <v>-0.3121312379</v>
      </c>
      <c r="G498" s="219">
        <f>IF(Model!Y$1&lt;='Assumptions (NG)'!$V$12,PPMT('Assumptions (NG)'!$V$9,Model!Y$1,'Assumptions (NG)'!$V$12,'Assumptions (NG)'!$V$7*Model!$E$438*AVERAGE('Assumptions (NG)'!$B$2:$C$2)+ Model!$E$439*AVERAGE('Assumptions (NG)'!$B$3:$C$3))/10^9,0)</f>
        <v>-0.3355410807</v>
      </c>
      <c r="H498" s="219">
        <f>IF(Model!Z$1&lt;='Assumptions (NG)'!$V$12,PPMT('Assumptions (NG)'!$V$9,Model!Z$1,'Assumptions (NG)'!$V$12,'Assumptions (NG)'!$V$7*Model!$E$438*AVERAGE('Assumptions (NG)'!$B$2:$C$2)+ Model!$E$439*AVERAGE('Assumptions (NG)'!$B$3:$C$3))/10^9,0)</f>
        <v>-0.3607066618</v>
      </c>
      <c r="I498" s="219">
        <f>IF(Model!AA$1&lt;='Assumptions (NG)'!$V$12,PPMT('Assumptions (NG)'!$V$9,Model!AA$1,'Assumptions (NG)'!$V$12,'Assumptions (NG)'!$V$7*Model!$E$438*AVERAGE('Assumptions (NG)'!$B$2:$C$2)+ Model!$E$439*AVERAGE('Assumptions (NG)'!$B$3:$C$3))/10^9,0)</f>
        <v>-0.3877596614</v>
      </c>
      <c r="J498" s="219">
        <f>IF(Model!AB$1&lt;='Assumptions (NG)'!$V$12,PPMT('Assumptions (NG)'!$V$9,Model!AB$1,'Assumptions (NG)'!$V$12,'Assumptions (NG)'!$V$7*Model!$E$438*AVERAGE('Assumptions (NG)'!$B$2:$C$2)+ Model!$E$439*AVERAGE('Assumptions (NG)'!$B$3:$C$3))/10^9,0)</f>
        <v>-0.416841636</v>
      </c>
      <c r="K498" s="219">
        <f>IF(Model!AC$1&lt;='Assumptions (NG)'!$V$12,PPMT('Assumptions (NG)'!$V$9,Model!AC$1,'Assumptions (NG)'!$V$12,'Assumptions (NG)'!$V$7*Model!$E$438*AVERAGE('Assumptions (NG)'!$B$2:$C$2)+ Model!$E$439*AVERAGE('Assumptions (NG)'!$B$3:$C$3))/10^9,0)</f>
        <v>-0.4481047587</v>
      </c>
      <c r="L498" s="219">
        <f>IF(Model!AD$1&lt;='Assumptions (NG)'!$V$12,PPMT('Assumptions (NG)'!$V$9,Model!AD$1,'Assumptions (NG)'!$V$12,'Assumptions (NG)'!$V$7*Model!$E$438*AVERAGE('Assumptions (NG)'!$B$2:$C$2)+ Model!$E$439*AVERAGE('Assumptions (NG)'!$B$3:$C$3))/10^9,0)</f>
        <v>-0.4817126156</v>
      </c>
      <c r="M498" s="219">
        <f>IF(Model!AE$1&lt;='Assumptions (NG)'!$V$12,PPMT('Assumptions (NG)'!$V$9,Model!AE$1,'Assumptions (NG)'!$V$12,'Assumptions (NG)'!$V$7*Model!$E$438*AVERAGE('Assumptions (NG)'!$B$2:$C$2)+ Model!$E$439*AVERAGE('Assumptions (NG)'!$B$3:$C$3))/10^9,0)</f>
        <v>-0.5178410618</v>
      </c>
      <c r="N498" s="219">
        <f>IF(Model!AF$1&lt;='Assumptions (NG)'!$V$12,PPMT('Assumptions (NG)'!$V$9,Model!AF$1,'Assumptions (NG)'!$V$12,'Assumptions (NG)'!$V$7*Model!$E$438*AVERAGE('Assumptions (NG)'!$B$2:$C$2)+ Model!$E$439*AVERAGE('Assumptions (NG)'!$B$3:$C$3))/10^9,0)</f>
        <v>-0.5566791414</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-0.2356013663</v>
      </c>
      <c r="G499" s="219">
        <f>IF(Model!X$1&lt;='Assumptions (NG)'!$V$12,PPMT('Assumptions (NG)'!$V$9,Model!X$1,'Assumptions (NG)'!$V$12,'Assumptions (NG)'!$V$7*Model!$F$438*AVERAGE('Assumptions (NG)'!$B$2:$D$2)+ Model!$F$439*AVERAGE('Assumptions (NG)'!$B$3:$D$3))/10^9,0)</f>
        <v>-0.2532714688</v>
      </c>
      <c r="H499" s="219">
        <f>IF(Model!Y$1&lt;='Assumptions (NG)'!$V$12,PPMT('Assumptions (NG)'!$V$9,Model!Y$1,'Assumptions (NG)'!$V$12,'Assumptions (NG)'!$V$7*Model!$F$438*AVERAGE('Assumptions (NG)'!$B$2:$D$2)+ Model!$F$439*AVERAGE('Assumptions (NG)'!$B$3:$D$3))/10^9,0)</f>
        <v>-0.2722668289</v>
      </c>
      <c r="I499" s="219">
        <f>IF(Model!Z$1&lt;='Assumptions (NG)'!$V$12,PPMT('Assumptions (NG)'!$V$9,Model!Z$1,'Assumptions (NG)'!$V$12,'Assumptions (NG)'!$V$7*Model!$F$438*AVERAGE('Assumptions (NG)'!$B$2:$D$2)+ Model!$F$439*AVERAGE('Assumptions (NG)'!$B$3:$D$3))/10^9,0)</f>
        <v>-0.2926868411</v>
      </c>
      <c r="J499" s="219">
        <f>IF(Model!AA$1&lt;='Assumptions (NG)'!$V$12,PPMT('Assumptions (NG)'!$V$9,Model!AA$1,'Assumptions (NG)'!$V$12,'Assumptions (NG)'!$V$7*Model!$F$438*AVERAGE('Assumptions (NG)'!$B$2:$D$2)+ Model!$F$439*AVERAGE('Assumptions (NG)'!$B$3:$D$3))/10^9,0)</f>
        <v>-0.3146383542</v>
      </c>
      <c r="K499" s="219">
        <f>IF(Model!AB$1&lt;='Assumptions (NG)'!$V$12,PPMT('Assumptions (NG)'!$V$9,Model!AB$1,'Assumptions (NG)'!$V$12,'Assumptions (NG)'!$V$7*Model!$F$438*AVERAGE('Assumptions (NG)'!$B$2:$D$2)+ Model!$F$439*AVERAGE('Assumptions (NG)'!$B$3:$D$3))/10^9,0)</f>
        <v>-0.3382362307</v>
      </c>
      <c r="L499" s="219">
        <f>IF(Model!AC$1&lt;='Assumptions (NG)'!$V$12,PPMT('Assumptions (NG)'!$V$9,Model!AC$1,'Assumptions (NG)'!$V$12,'Assumptions (NG)'!$V$7*Model!$F$438*AVERAGE('Assumptions (NG)'!$B$2:$D$2)+ Model!$F$439*AVERAGE('Assumptions (NG)'!$B$3:$D$3))/10^9,0)</f>
        <v>-0.3636039481</v>
      </c>
      <c r="M499" s="219">
        <f>IF(Model!AD$1&lt;='Assumptions (NG)'!$V$12,PPMT('Assumptions (NG)'!$V$9,Model!AD$1,'Assumptions (NG)'!$V$12,'Assumptions (NG)'!$V$7*Model!$F$438*AVERAGE('Assumptions (NG)'!$B$2:$D$2)+ Model!$F$439*AVERAGE('Assumptions (NG)'!$B$3:$D$3))/10^9,0)</f>
        <v>-0.3908742442</v>
      </c>
      <c r="N499" s="219">
        <f>IF(Model!AE$1&lt;='Assumptions (NG)'!$V$12,PPMT('Assumptions (NG)'!$V$9,Model!AE$1,'Assumptions (NG)'!$V$12,'Assumptions (NG)'!$V$7*Model!$F$438*AVERAGE('Assumptions (NG)'!$B$2:$D$2)+ Model!$F$439*AVERAGE('Assumptions (NG)'!$B$3:$D$3))/10^9,0)</f>
        <v>-0.4201898125</v>
      </c>
      <c r="O499" s="219">
        <f>IF(Model!AF$1&lt;='Assumptions (NG)'!$V$12,PPMT('Assumptions (NG)'!$V$9,Model!AF$1,'Assumptions (NG)'!$V$12,'Assumptions (NG)'!$V$7*Model!$F$438*AVERAGE('Assumptions (NG)'!$B$2:$D$2)+ Model!$F$439*AVERAGE('Assumptions (NG)'!$B$3:$D$3))/10^9,0)</f>
        <v>-0.4517040484</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-0.08920919605</v>
      </c>
      <c r="H500" s="160">
        <f>IF(Model!X$1&lt;='Assumptions (NG)'!$V$12,PPMT('Assumptions (NG)'!$V$9,Model!X$1,'Assumptions (NG)'!$V$12,'Assumptions (NG)'!$V$7*Model!$G$438*AVERAGE('Assumptions (NG)'!$C$2:$E$2)+ Model!$G$439*AVERAGE('Assumptions (NG)'!$C$3:$E$3))/10^9,0)</f>
        <v>-0.09589988576</v>
      </c>
      <c r="I500" s="160">
        <f>IF(Model!Y$1&lt;='Assumptions (NG)'!$V$12,PPMT('Assumptions (NG)'!$V$9,Model!Y$1,'Assumptions (NG)'!$V$12,'Assumptions (NG)'!$V$7*Model!$G$438*AVERAGE('Assumptions (NG)'!$C$2:$E$2)+ Model!$G$439*AVERAGE('Assumptions (NG)'!$C$3:$E$3))/10^9,0)</f>
        <v>-0.1030923772</v>
      </c>
      <c r="J500" s="160">
        <f>IF(Model!Z$1&lt;='Assumptions (NG)'!$V$12,PPMT('Assumptions (NG)'!$V$9,Model!Z$1,'Assumptions (NG)'!$V$12,'Assumptions (NG)'!$V$7*Model!$G$438*AVERAGE('Assumptions (NG)'!$C$2:$E$2)+ Model!$G$439*AVERAGE('Assumptions (NG)'!$C$3:$E$3))/10^9,0)</f>
        <v>-0.1108243055</v>
      </c>
      <c r="K500" s="160">
        <f>IF(Model!AA$1&lt;='Assumptions (NG)'!$V$12,PPMT('Assumptions (NG)'!$V$9,Model!AA$1,'Assumptions (NG)'!$V$12,'Assumptions (NG)'!$V$7*Model!$G$438*AVERAGE('Assumptions (NG)'!$C$2:$E$2)+ Model!$G$439*AVERAGE('Assumptions (NG)'!$C$3:$E$3))/10^9,0)</f>
        <v>-0.1191361284</v>
      </c>
      <c r="L500" s="160">
        <f>IF(Model!AB$1&lt;='Assumptions (NG)'!$V$12,PPMT('Assumptions (NG)'!$V$9,Model!AB$1,'Assumptions (NG)'!$V$12,'Assumptions (NG)'!$V$7*Model!$G$438*AVERAGE('Assumptions (NG)'!$C$2:$E$2)+ Model!$G$439*AVERAGE('Assumptions (NG)'!$C$3:$E$3))/10^9,0)</f>
        <v>-0.128071338</v>
      </c>
      <c r="M500" s="160">
        <f>IF(Model!AC$1&lt;='Assumptions (NG)'!$V$12,PPMT('Assumptions (NG)'!$V$9,Model!AC$1,'Assumptions (NG)'!$V$12,'Assumptions (NG)'!$V$7*Model!$G$438*AVERAGE('Assumptions (NG)'!$C$2:$E$2)+ Model!$G$439*AVERAGE('Assumptions (NG)'!$C$3:$E$3))/10^9,0)</f>
        <v>-0.1376766884</v>
      </c>
      <c r="N500" s="160">
        <f>IF(Model!AD$1&lt;='Assumptions (NG)'!$V$12,PPMT('Assumptions (NG)'!$V$9,Model!AD$1,'Assumptions (NG)'!$V$12,'Assumptions (NG)'!$V$7*Model!$G$438*AVERAGE('Assumptions (NG)'!$C$2:$E$2)+ Model!$G$439*AVERAGE('Assumptions (NG)'!$C$3:$E$3))/10^9,0)</f>
        <v>-0.14800244</v>
      </c>
      <c r="O500" s="160">
        <f>IF(Model!AE$1&lt;='Assumptions (NG)'!$V$12,PPMT('Assumptions (NG)'!$V$9,Model!AE$1,'Assumptions (NG)'!$V$12,'Assumptions (NG)'!$V$7*Model!$G$438*AVERAGE('Assumptions (NG)'!$C$2:$E$2)+ Model!$G$439*AVERAGE('Assumptions (NG)'!$C$3:$E$3))/10^9,0)</f>
        <v>-0.159102623</v>
      </c>
      <c r="P500" s="160">
        <f>IF(Model!AF$1&lt;='Assumptions (NG)'!$V$12,PPMT('Assumptions (NG)'!$V$9,Model!AF$1,'Assumptions (NG)'!$V$12,'Assumptions (NG)'!$V$7*Model!$G$438*AVERAGE('Assumptions (NG)'!$C$2:$E$2)+ Model!$G$439*AVERAGE('Assumptions (NG)'!$C$3:$E$3))/10^9,0)</f>
        <v>-0.1710353197</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-0.02342618016</v>
      </c>
      <c r="I501" s="160">
        <f>IF(Model!X$1&lt;='Assumptions (NG)'!$V$12,PPMT('Assumptions (NG)'!$V$9,Model!X$1,'Assumptions (NG)'!$V$12,'Assumptions (NG)'!$V$7*Model!$H$438*AVERAGE('Assumptions (NG)'!$D$2:$F$2)+ Model!$H$439*AVERAGE('Assumptions (NG)'!$D$3:$F$3))/10^9,0)</f>
        <v>-0.02518314367</v>
      </c>
      <c r="J501" s="160">
        <f>IF(Model!Y$1&lt;='Assumptions (NG)'!$V$12,PPMT('Assumptions (NG)'!$V$9,Model!Y$1,'Assumptions (NG)'!$V$12,'Assumptions (NG)'!$V$7*Model!$H$438*AVERAGE('Assumptions (NG)'!$D$2:$F$2)+ Model!$H$439*AVERAGE('Assumptions (NG)'!$D$3:$F$3))/10^9,0)</f>
        <v>-0.02707187945</v>
      </c>
      <c r="K501" s="160">
        <f>IF(Model!Z$1&lt;='Assumptions (NG)'!$V$12,PPMT('Assumptions (NG)'!$V$9,Model!Z$1,'Assumptions (NG)'!$V$12,'Assumptions (NG)'!$V$7*Model!$H$438*AVERAGE('Assumptions (NG)'!$D$2:$F$2)+ Model!$H$439*AVERAGE('Assumptions (NG)'!$D$3:$F$3))/10^9,0)</f>
        <v>-0.02910227041</v>
      </c>
      <c r="L501" s="160">
        <f>IF(Model!AA$1&lt;='Assumptions (NG)'!$V$12,PPMT('Assumptions (NG)'!$V$9,Model!AA$1,'Assumptions (NG)'!$V$12,'Assumptions (NG)'!$V$7*Model!$H$438*AVERAGE('Assumptions (NG)'!$D$2:$F$2)+ Model!$H$439*AVERAGE('Assumptions (NG)'!$D$3:$F$3))/10^9,0)</f>
        <v>-0.03128494069</v>
      </c>
      <c r="M501" s="160">
        <f>IF(Model!AB$1&lt;='Assumptions (NG)'!$V$12,PPMT('Assumptions (NG)'!$V$9,Model!AB$1,'Assumptions (NG)'!$V$12,'Assumptions (NG)'!$V$7*Model!$H$438*AVERAGE('Assumptions (NG)'!$D$2:$F$2)+ Model!$H$439*AVERAGE('Assumptions (NG)'!$D$3:$F$3))/10^9,0)</f>
        <v>-0.03363131124</v>
      </c>
      <c r="N501" s="160">
        <f>IF(Model!AC$1&lt;='Assumptions (NG)'!$V$12,PPMT('Assumptions (NG)'!$V$9,Model!AC$1,'Assumptions (NG)'!$V$12,'Assumptions (NG)'!$V$7*Model!$H$438*AVERAGE('Assumptions (NG)'!$D$2:$F$2)+ Model!$H$439*AVERAGE('Assumptions (NG)'!$D$3:$F$3))/10^9,0)</f>
        <v>-0.03615365958</v>
      </c>
      <c r="O501" s="160">
        <f>IF(Model!AD$1&lt;='Assumptions (NG)'!$V$12,PPMT('Assumptions (NG)'!$V$9,Model!AD$1,'Assumptions (NG)'!$V$12,'Assumptions (NG)'!$V$7*Model!$H$438*AVERAGE('Assumptions (NG)'!$D$2:$F$2)+ Model!$H$439*AVERAGE('Assumptions (NG)'!$D$3:$F$3))/10^9,0)</f>
        <v>-0.03886518405</v>
      </c>
      <c r="P501" s="160">
        <f>IF(Model!AE$1&lt;='Assumptions (NG)'!$V$12,PPMT('Assumptions (NG)'!$V$9,Model!AE$1,'Assumptions (NG)'!$V$12,'Assumptions (NG)'!$V$7*Model!$H$438*AVERAGE('Assumptions (NG)'!$D$2:$F$2)+ Model!$H$439*AVERAGE('Assumptions (NG)'!$D$3:$F$3))/10^9,0)</f>
        <v>-0.04178007285</v>
      </c>
      <c r="Q501" s="160">
        <f>IF(Model!AF$1&lt;='Assumptions (NG)'!$V$12,PPMT('Assumptions (NG)'!$V$9,Model!AF$1,'Assumptions (NG)'!$V$12,'Assumptions (NG)'!$V$7*Model!$H$438*AVERAGE('Assumptions (NG)'!$D$2:$F$2)+ Model!$H$439*AVERAGE('Assumptions (NG)'!$D$3:$F$3))/10^9,0)</f>
        <v>-0.04491357832</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-0.03219874044</v>
      </c>
      <c r="J502" s="160">
        <f>IF(Model!X$1&lt;='Assumptions (NG)'!$V$12,PPMT('Assumptions (NG)'!$V$9,Model!X$1,'Assumptions (NG)'!$V$12,'Assumptions (NG)'!$V$7*Model!$I$438*AVERAGE('Assumptions (NG)'!$E$2:$G$2)+ Model!$I$439*AVERAGE('Assumptions (NG)'!$E$3:$G$3))/10^9,0)</f>
        <v>-0.03461364598</v>
      </c>
      <c r="K502" s="160">
        <f>IF(Model!Y$1&lt;='Assumptions (NG)'!$V$12,PPMT('Assumptions (NG)'!$V$9,Model!Y$1,'Assumptions (NG)'!$V$12,'Assumptions (NG)'!$V$7*Model!$I$438*AVERAGE('Assumptions (NG)'!$E$2:$G$2)+ Model!$I$439*AVERAGE('Assumptions (NG)'!$E$3:$G$3))/10^9,0)</f>
        <v>-0.03720966943</v>
      </c>
      <c r="L502" s="160">
        <f>IF(Model!Z$1&lt;='Assumptions (NG)'!$V$12,PPMT('Assumptions (NG)'!$V$9,Model!Z$1,'Assumptions (NG)'!$V$12,'Assumptions (NG)'!$V$7*Model!$I$438*AVERAGE('Assumptions (NG)'!$E$2:$G$2)+ Model!$I$439*AVERAGE('Assumptions (NG)'!$E$3:$G$3))/10^9,0)</f>
        <v>-0.04000039463</v>
      </c>
      <c r="M502" s="160">
        <f>IF(Model!AA$1&lt;='Assumptions (NG)'!$V$12,PPMT('Assumptions (NG)'!$V$9,Model!AA$1,'Assumptions (NG)'!$V$12,'Assumptions (NG)'!$V$7*Model!$I$438*AVERAGE('Assumptions (NG)'!$E$2:$G$2)+ Model!$I$439*AVERAGE('Assumptions (NG)'!$E$3:$G$3))/10^9,0)</f>
        <v>-0.04300042423</v>
      </c>
      <c r="N502" s="160">
        <f>IF(Model!AB$1&lt;='Assumptions (NG)'!$V$12,PPMT('Assumptions (NG)'!$V$9,Model!AB$1,'Assumptions (NG)'!$V$12,'Assumptions (NG)'!$V$7*Model!$I$438*AVERAGE('Assumptions (NG)'!$E$2:$G$2)+ Model!$I$439*AVERAGE('Assumptions (NG)'!$E$3:$G$3))/10^9,0)</f>
        <v>-0.04622545605</v>
      </c>
      <c r="O502" s="160">
        <f>IF(Model!AC$1&lt;='Assumptions (NG)'!$V$12,PPMT('Assumptions (NG)'!$V$9,Model!AC$1,'Assumptions (NG)'!$V$12,'Assumptions (NG)'!$V$7*Model!$I$438*AVERAGE('Assumptions (NG)'!$E$2:$G$2)+ Model!$I$439*AVERAGE('Assumptions (NG)'!$E$3:$G$3))/10^9,0)</f>
        <v>-0.04969236525</v>
      </c>
      <c r="P502" s="160">
        <f>IF(Model!AD$1&lt;='Assumptions (NG)'!$V$12,PPMT('Assumptions (NG)'!$V$9,Model!AD$1,'Assumptions (NG)'!$V$12,'Assumptions (NG)'!$V$7*Model!$I$438*AVERAGE('Assumptions (NG)'!$E$2:$G$2)+ Model!$I$439*AVERAGE('Assumptions (NG)'!$E$3:$G$3))/10^9,0)</f>
        <v>-0.05341929265</v>
      </c>
      <c r="Q502" s="160">
        <f>IF(Model!AE$1&lt;='Assumptions (NG)'!$V$12,PPMT('Assumptions (NG)'!$V$9,Model!AE$1,'Assumptions (NG)'!$V$12,'Assumptions (NG)'!$V$7*Model!$I$438*AVERAGE('Assumptions (NG)'!$E$2:$G$2)+ Model!$I$439*AVERAGE('Assumptions (NG)'!$E$3:$G$3))/10^9,0)</f>
        <v>-0.05742573959</v>
      </c>
      <c r="R502" s="160">
        <f>IF(Model!AF$1&lt;='Assumptions (NG)'!$V$12,PPMT('Assumptions (NG)'!$V$9,Model!AF$1,'Assumptions (NG)'!$V$12,'Assumptions (NG)'!$V$7*Model!$I$438*AVERAGE('Assumptions (NG)'!$E$2:$G$2)+ Model!$I$439*AVERAGE('Assumptions (NG)'!$E$3:$G$3))/10^9,0)</f>
        <v>-0.06173267006</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-0.0293199742</v>
      </c>
      <c r="K503" s="160">
        <f>IF(Model!X$1&lt;='Assumptions (NG)'!$V$12,PPMT('Assumptions (NG)'!$V$9,Model!X$1,'Assumptions (NG)'!$V$12,'Assumptions (NG)'!$V$7*Model!$J$438*AVERAGE('Assumptions (NG)'!$F$2:$H$2)+ Model!$J$439*AVERAGE('Assumptions (NG)'!$F$3:$H$3))/10^9,0)</f>
        <v>-0.03151897226</v>
      </c>
      <c r="L503" s="160">
        <f>IF(Model!Y$1&lt;='Assumptions (NG)'!$V$12,PPMT('Assumptions (NG)'!$V$9,Model!Y$1,'Assumptions (NG)'!$V$12,'Assumptions (NG)'!$V$7*Model!$J$438*AVERAGE('Assumptions (NG)'!$F$2:$H$2)+ Model!$J$439*AVERAGE('Assumptions (NG)'!$F$3:$H$3))/10^9,0)</f>
        <v>-0.03388289518</v>
      </c>
      <c r="M503" s="160">
        <f>IF(Model!Z$1&lt;='Assumptions (NG)'!$V$12,PPMT('Assumptions (NG)'!$V$9,Model!Z$1,'Assumptions (NG)'!$V$12,'Assumptions (NG)'!$V$7*Model!$J$438*AVERAGE('Assumptions (NG)'!$F$2:$H$2)+ Model!$J$439*AVERAGE('Assumptions (NG)'!$F$3:$H$3))/10^9,0)</f>
        <v>-0.03642411232</v>
      </c>
      <c r="N503" s="160">
        <f>IF(Model!AA$1&lt;='Assumptions (NG)'!$V$12,PPMT('Assumptions (NG)'!$V$9,Model!AA$1,'Assumptions (NG)'!$V$12,'Assumptions (NG)'!$V$7*Model!$J$438*AVERAGE('Assumptions (NG)'!$F$2:$H$2)+ Model!$J$439*AVERAGE('Assumptions (NG)'!$F$3:$H$3))/10^9,0)</f>
        <v>-0.03915592074</v>
      </c>
      <c r="O503" s="160">
        <f>IF(Model!AB$1&lt;='Assumptions (NG)'!$V$12,PPMT('Assumptions (NG)'!$V$9,Model!AB$1,'Assumptions (NG)'!$V$12,'Assumptions (NG)'!$V$7*Model!$J$438*AVERAGE('Assumptions (NG)'!$F$2:$H$2)+ Model!$J$439*AVERAGE('Assumptions (NG)'!$F$3:$H$3))/10^9,0)</f>
        <v>-0.0420926148</v>
      </c>
      <c r="P503" s="160">
        <f>IF(Model!AC$1&lt;='Assumptions (NG)'!$V$12,PPMT('Assumptions (NG)'!$V$9,Model!AC$1,'Assumptions (NG)'!$V$12,'Assumptions (NG)'!$V$7*Model!$J$438*AVERAGE('Assumptions (NG)'!$F$2:$H$2)+ Model!$J$439*AVERAGE('Assumptions (NG)'!$F$3:$H$3))/10^9,0)</f>
        <v>-0.04524956091</v>
      </c>
      <c r="Q503" s="160">
        <f>IF(Model!AD$1&lt;='Assumptions (NG)'!$V$12,PPMT('Assumptions (NG)'!$V$9,Model!AD$1,'Assumptions (NG)'!$V$12,'Assumptions (NG)'!$V$7*Model!$J$438*AVERAGE('Assumptions (NG)'!$F$2:$H$2)+ Model!$J$439*AVERAGE('Assumptions (NG)'!$F$3:$H$3))/10^9,0)</f>
        <v>-0.04864327798</v>
      </c>
      <c r="R503" s="160">
        <f>IF(Model!AE$1&lt;='Assumptions (NG)'!$V$12,PPMT('Assumptions (NG)'!$V$9,Model!AE$1,'Assumptions (NG)'!$V$12,'Assumptions (NG)'!$V$7*Model!$J$438*AVERAGE('Assumptions (NG)'!$F$2:$H$2)+ Model!$J$439*AVERAGE('Assumptions (NG)'!$F$3:$H$3))/10^9,0)</f>
        <v>-0.05229152383</v>
      </c>
      <c r="S503" s="160">
        <f>IF(Model!AF$1&lt;='Assumptions (NG)'!$V$12,PPMT('Assumptions (NG)'!$V$9,Model!AF$1,'Assumptions (NG)'!$V$12,'Assumptions (NG)'!$V$7*Model!$J$438*AVERAGE('Assumptions (NG)'!$F$2:$H$2)+ Model!$J$439*AVERAGE('Assumptions (NG)'!$F$3:$H$3))/10^9,0)</f>
        <v>-0.05621338811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-0.01740186834</v>
      </c>
      <c r="L504" s="219">
        <f>IF(Model!X$1&lt;='Assumptions (NG)'!$V$12,PPMT('Assumptions (NG)'!$V$9,Model!X$1,'Assumptions (NG)'!$V$12,'Assumptions (NG)'!$V$7*Model!$K$438*AVERAGE('Assumptions (NG)'!$G$2:$I$2)+ Model!$K$439*AVERAGE('Assumptions (NG)'!$G$3:$I$3))/10^9,0)</f>
        <v>-0.01870700847</v>
      </c>
      <c r="M504" s="219">
        <f>IF(Model!Y$1&lt;='Assumptions (NG)'!$V$12,PPMT('Assumptions (NG)'!$V$9,Model!Y$1,'Assumptions (NG)'!$V$12,'Assumptions (NG)'!$V$7*Model!$K$438*AVERAGE('Assumptions (NG)'!$G$2:$I$2)+ Model!$K$439*AVERAGE('Assumptions (NG)'!$G$3:$I$3))/10^9,0)</f>
        <v>-0.02011003411</v>
      </c>
      <c r="N504" s="219">
        <f>IF(Model!Z$1&lt;='Assumptions (NG)'!$V$12,PPMT('Assumptions (NG)'!$V$9,Model!Z$1,'Assumptions (NG)'!$V$12,'Assumptions (NG)'!$V$7*Model!$K$438*AVERAGE('Assumptions (NG)'!$G$2:$I$2)+ Model!$K$439*AVERAGE('Assumptions (NG)'!$G$3:$I$3))/10^9,0)</f>
        <v>-0.02161828666</v>
      </c>
      <c r="O504" s="219">
        <f>IF(Model!AA$1&lt;='Assumptions (NG)'!$V$12,PPMT('Assumptions (NG)'!$V$9,Model!AA$1,'Assumptions (NG)'!$V$12,'Assumptions (NG)'!$V$7*Model!$K$438*AVERAGE('Assumptions (NG)'!$G$2:$I$2)+ Model!$K$439*AVERAGE('Assumptions (NG)'!$G$3:$I$3))/10^9,0)</f>
        <v>-0.02323965816</v>
      </c>
      <c r="P504" s="219">
        <f>IF(Model!AB$1&lt;='Assumptions (NG)'!$V$12,PPMT('Assumptions (NG)'!$V$9,Model!AB$1,'Assumptions (NG)'!$V$12,'Assumptions (NG)'!$V$7*Model!$K$438*AVERAGE('Assumptions (NG)'!$G$2:$I$2)+ Model!$K$439*AVERAGE('Assumptions (NG)'!$G$3:$I$3))/10^9,0)</f>
        <v>-0.02498263253</v>
      </c>
      <c r="Q504" s="219">
        <f>IF(Model!AC$1&lt;='Assumptions (NG)'!$V$12,PPMT('Assumptions (NG)'!$V$9,Model!AC$1,'Assumptions (NG)'!$V$12,'Assumptions (NG)'!$V$7*Model!$K$438*AVERAGE('Assumptions (NG)'!$G$2:$I$2)+ Model!$K$439*AVERAGE('Assumptions (NG)'!$G$3:$I$3))/10^9,0)</f>
        <v>-0.02685632997</v>
      </c>
      <c r="R504" s="219">
        <f>IF(Model!AD$1&lt;='Assumptions (NG)'!$V$12,PPMT('Assumptions (NG)'!$V$9,Model!AD$1,'Assumptions (NG)'!$V$12,'Assumptions (NG)'!$V$7*Model!$K$438*AVERAGE('Assumptions (NG)'!$G$2:$I$2)+ Model!$K$439*AVERAGE('Assumptions (NG)'!$G$3:$I$3))/10^9,0)</f>
        <v>-0.02887055471</v>
      </c>
      <c r="S504" s="219">
        <f>IF(Model!AE$1&lt;='Assumptions (NG)'!$V$12,PPMT('Assumptions (NG)'!$V$9,Model!AE$1,'Assumptions (NG)'!$V$12,'Assumptions (NG)'!$V$7*Model!$K$438*AVERAGE('Assumptions (NG)'!$G$2:$I$2)+ Model!$K$439*AVERAGE('Assumptions (NG)'!$G$3:$I$3))/10^9,0)</f>
        <v>-0.03103584632</v>
      </c>
      <c r="T504" s="219">
        <f>IF(Model!AF$1&lt;='Assumptions (NG)'!$V$12,PPMT('Assumptions (NG)'!$V$9,Model!AF$1,'Assumptions (NG)'!$V$12,'Assumptions (NG)'!$V$7*Model!$K$438*AVERAGE('Assumptions (NG)'!$G$2:$I$2)+ Model!$K$439*AVERAGE('Assumptions (NG)'!$G$3:$I$3))/10^9,0)</f>
        <v>-0.03336353479</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-0.04568634495</v>
      </c>
      <c r="M505" s="220">
        <f>IF(Model!X$1&lt;='Assumptions (NG)'!$V$12,PPMT('Assumptions (NG)'!$V$9,Model!X$1,'Assumptions (NG)'!$V$12,'Assumptions (NG)'!$V$7*Model!$L$438*AVERAGE('Assumptions (NG)'!$H$2:$J$2)+ Model!$L$439*AVERAGE('Assumptions (NG)'!$H$3:$J$3))/10^9,0)</f>
        <v>-0.04911282082</v>
      </c>
      <c r="N505" s="220">
        <f>IF(Model!Y$1&lt;='Assumptions (NG)'!$V$12,PPMT('Assumptions (NG)'!$V$9,Model!Y$1,'Assumptions (NG)'!$V$12,'Assumptions (NG)'!$V$7*Model!$L$438*AVERAGE('Assumptions (NG)'!$H$2:$J$2)+ Model!$L$439*AVERAGE('Assumptions (NG)'!$H$3:$J$3))/10^9,0)</f>
        <v>-0.05279628238</v>
      </c>
      <c r="O505" s="220">
        <f>IF(Model!Z$1&lt;='Assumptions (NG)'!$V$12,PPMT('Assumptions (NG)'!$V$9,Model!Z$1,'Assumptions (NG)'!$V$12,'Assumptions (NG)'!$V$7*Model!$L$438*AVERAGE('Assumptions (NG)'!$H$2:$J$2)+ Model!$L$439*AVERAGE('Assumptions (NG)'!$H$3:$J$3))/10^9,0)</f>
        <v>-0.05675600356</v>
      </c>
      <c r="P505" s="220">
        <f>IF(Model!AA$1&lt;='Assumptions (NG)'!$V$12,PPMT('Assumptions (NG)'!$V$9,Model!AA$1,'Assumptions (NG)'!$V$12,'Assumptions (NG)'!$V$7*Model!$L$438*AVERAGE('Assumptions (NG)'!$H$2:$J$2)+ Model!$L$439*AVERAGE('Assumptions (NG)'!$H$3:$J$3))/10^9,0)</f>
        <v>-0.06101270383</v>
      </c>
      <c r="Q505" s="220">
        <f>IF(Model!AB$1&lt;='Assumptions (NG)'!$V$12,PPMT('Assumptions (NG)'!$V$9,Model!AB$1,'Assumptions (NG)'!$V$12,'Assumptions (NG)'!$V$7*Model!$L$438*AVERAGE('Assumptions (NG)'!$H$2:$J$2)+ Model!$L$439*AVERAGE('Assumptions (NG)'!$H$3:$J$3))/10^9,0)</f>
        <v>-0.06558865662</v>
      </c>
      <c r="R505" s="220">
        <f>IF(Model!AC$1&lt;='Assumptions (NG)'!$V$12,PPMT('Assumptions (NG)'!$V$9,Model!AC$1,'Assumptions (NG)'!$V$12,'Assumptions (NG)'!$V$7*Model!$L$438*AVERAGE('Assumptions (NG)'!$H$2:$J$2)+ Model!$L$439*AVERAGE('Assumptions (NG)'!$H$3:$J$3))/10^9,0)</f>
        <v>-0.07050780586</v>
      </c>
      <c r="S505" s="220">
        <f>IF(Model!AD$1&lt;='Assumptions (NG)'!$V$12,PPMT('Assumptions (NG)'!$V$9,Model!AD$1,'Assumptions (NG)'!$V$12,'Assumptions (NG)'!$V$7*Model!$L$438*AVERAGE('Assumptions (NG)'!$H$2:$J$2)+ Model!$L$439*AVERAGE('Assumptions (NG)'!$H$3:$J$3))/10^9,0)</f>
        <v>-0.0757958913</v>
      </c>
      <c r="T505" s="220">
        <f>IF(Model!AE$1&lt;='Assumptions (NG)'!$V$12,PPMT('Assumptions (NG)'!$V$9,Model!AE$1,'Assumptions (NG)'!$V$12,'Assumptions (NG)'!$V$7*Model!$L$438*AVERAGE('Assumptions (NG)'!$H$2:$J$2)+ Model!$L$439*AVERAGE('Assumptions (NG)'!$H$3:$J$3))/10^9,0)</f>
        <v>-0.08148058315</v>
      </c>
      <c r="U505" s="220">
        <f>IF(Model!AF$1&lt;='Assumptions (NG)'!$V$12,PPMT('Assumptions (NG)'!$V$9,Model!AF$1,'Assumptions (NG)'!$V$12,'Assumptions (NG)'!$V$7*Model!$L$438*AVERAGE('Assumptions (NG)'!$H$2:$J$2)+ Model!$L$439*AVERAGE('Assumptions (NG)'!$H$3:$J$3))/10^9,0)</f>
        <v>-0.08759162689</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-0.07746917879</v>
      </c>
      <c r="N506" s="219">
        <f>IF(Model!X$1&lt;='Assumptions (NG)'!$V$12,PPMT('Assumptions (NG)'!$V$9,Model!X$1,'Assumptions (NG)'!$V$12,'Assumptions (NG)'!$V$7*Model!$M$438*AVERAGE('Assumptions (NG)'!$I$2:$K$2)+ Model!$M$439*AVERAGE('Assumptions (NG)'!$I$3:$K$3))/10^9,0)</f>
        <v>-0.0832793672</v>
      </c>
      <c r="O506" s="219">
        <f>IF(Model!Y$1&lt;='Assumptions (NG)'!$V$12,PPMT('Assumptions (NG)'!$V$9,Model!Y$1,'Assumptions (NG)'!$V$12,'Assumptions (NG)'!$V$7*Model!$M$438*AVERAGE('Assumptions (NG)'!$I$2:$K$2)+ Model!$M$439*AVERAGE('Assumptions (NG)'!$I$3:$K$3))/10^9,0)</f>
        <v>-0.08952531974</v>
      </c>
      <c r="P506" s="219">
        <f>IF(Model!Z$1&lt;='Assumptions (NG)'!$V$12,PPMT('Assumptions (NG)'!$V$9,Model!Z$1,'Assumptions (NG)'!$V$12,'Assumptions (NG)'!$V$7*Model!$M$438*AVERAGE('Assumptions (NG)'!$I$2:$K$2)+ Model!$M$439*AVERAGE('Assumptions (NG)'!$I$3:$K$3))/10^9,0)</f>
        <v>-0.09623971872</v>
      </c>
      <c r="Q506" s="219">
        <f>IF(Model!AA$1&lt;='Assumptions (NG)'!$V$12,PPMT('Assumptions (NG)'!$V$9,Model!AA$1,'Assumptions (NG)'!$V$12,'Assumptions (NG)'!$V$7*Model!$M$438*AVERAGE('Assumptions (NG)'!$I$2:$K$2)+ Model!$M$439*AVERAGE('Assumptions (NG)'!$I$3:$K$3))/10^9,0)</f>
        <v>-0.1034576976</v>
      </c>
      <c r="R506" s="219">
        <f>IF(Model!AB$1&lt;='Assumptions (NG)'!$V$12,PPMT('Assumptions (NG)'!$V$9,Model!AB$1,'Assumptions (NG)'!$V$12,'Assumptions (NG)'!$V$7*Model!$M$438*AVERAGE('Assumptions (NG)'!$I$2:$K$2)+ Model!$M$439*AVERAGE('Assumptions (NG)'!$I$3:$K$3))/10^9,0)</f>
        <v>-0.1112170249</v>
      </c>
      <c r="S506" s="219">
        <f>IF(Model!AC$1&lt;='Assumptions (NG)'!$V$12,PPMT('Assumptions (NG)'!$V$9,Model!AC$1,'Assumptions (NG)'!$V$12,'Assumptions (NG)'!$V$7*Model!$M$438*AVERAGE('Assumptions (NG)'!$I$2:$K$2)+ Model!$M$439*AVERAGE('Assumptions (NG)'!$I$3:$K$3))/10^9,0)</f>
        <v>-0.1195583018</v>
      </c>
      <c r="T506" s="219">
        <f>IF(Model!AD$1&lt;='Assumptions (NG)'!$V$12,PPMT('Assumptions (NG)'!$V$9,Model!AD$1,'Assumptions (NG)'!$V$12,'Assumptions (NG)'!$V$7*Model!$M$438*AVERAGE('Assumptions (NG)'!$I$2:$K$2)+ Model!$M$439*AVERAGE('Assumptions (NG)'!$I$3:$K$3))/10^9,0)</f>
        <v>-0.1285251744</v>
      </c>
      <c r="U506" s="219">
        <f>IF(Model!AE$1&lt;='Assumptions (NG)'!$V$12,PPMT('Assumptions (NG)'!$V$9,Model!AE$1,'Assumptions (NG)'!$V$12,'Assumptions (NG)'!$V$7*Model!$M$438*AVERAGE('Assumptions (NG)'!$I$2:$K$2)+ Model!$M$439*AVERAGE('Assumptions (NG)'!$I$3:$K$3))/10^9,0)</f>
        <v>-0.1381645625</v>
      </c>
      <c r="V506" s="219">
        <f>IF(Model!AF$1&lt;='Assumptions (NG)'!$V$12,PPMT('Assumptions (NG)'!$V$9,Model!AF$1,'Assumptions (NG)'!$V$12,'Assumptions (NG)'!$V$7*Model!$M$438*AVERAGE('Assumptions (NG)'!$I$2:$K$2)+ Model!$M$439*AVERAGE('Assumptions (NG)'!$I$3:$K$3))/10^9,0)</f>
        <v>-0.1485269047</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-0.054899546</v>
      </c>
      <c r="O507" s="177">
        <f>IF(Model!X$1&lt;='Assumptions (NG)'!$V$12,PPMT('Assumptions (NG)'!$V$9,Model!X$1,'Assumptions (NG)'!$V$12,'Assumptions (NG)'!$V$7*Model!$N$438*AVERAGE('Assumptions (NG)'!$J$2:$L$2)+ Model!$N$439*AVERAGE('Assumptions (NG)'!$J$3:$L$3))/10^9,0)</f>
        <v>-0.05901701194</v>
      </c>
      <c r="P507" s="177">
        <f>IF(Model!Y$1&lt;='Assumptions (NG)'!$V$12,PPMT('Assumptions (NG)'!$V$9,Model!Y$1,'Assumptions (NG)'!$V$12,'Assumptions (NG)'!$V$7*Model!$N$438*AVERAGE('Assumptions (NG)'!$J$2:$L$2)+ Model!$N$439*AVERAGE('Assumptions (NG)'!$J$3:$L$3))/10^9,0)</f>
        <v>-0.06344328784</v>
      </c>
      <c r="Q507" s="177">
        <f>IF(Model!Z$1&lt;='Assumptions (NG)'!$V$12,PPMT('Assumptions (NG)'!$V$9,Model!Z$1,'Assumptions (NG)'!$V$12,'Assumptions (NG)'!$V$7*Model!$N$438*AVERAGE('Assumptions (NG)'!$J$2:$L$2)+ Model!$N$439*AVERAGE('Assumptions (NG)'!$J$3:$L$3))/10^9,0)</f>
        <v>-0.06820153443</v>
      </c>
      <c r="R507" s="177">
        <f>IF(Model!AA$1&lt;='Assumptions (NG)'!$V$12,PPMT('Assumptions (NG)'!$V$9,Model!AA$1,'Assumptions (NG)'!$V$12,'Assumptions (NG)'!$V$7*Model!$N$438*AVERAGE('Assumptions (NG)'!$J$2:$L$2)+ Model!$N$439*AVERAGE('Assumptions (NG)'!$J$3:$L$3))/10^9,0)</f>
        <v>-0.07331664951</v>
      </c>
      <c r="S507" s="177">
        <f>IF(Model!AB$1&lt;='Assumptions (NG)'!$V$12,PPMT('Assumptions (NG)'!$V$9,Model!AB$1,'Assumptions (NG)'!$V$12,'Assumptions (NG)'!$V$7*Model!$N$438*AVERAGE('Assumptions (NG)'!$J$2:$L$2)+ Model!$N$439*AVERAGE('Assumptions (NG)'!$J$3:$L$3))/10^9,0)</f>
        <v>-0.07881539822</v>
      </c>
      <c r="T507" s="177">
        <f>IF(Model!AC$1&lt;='Assumptions (NG)'!$V$12,PPMT('Assumptions (NG)'!$V$9,Model!AC$1,'Assumptions (NG)'!$V$12,'Assumptions (NG)'!$V$7*Model!$N$438*AVERAGE('Assumptions (NG)'!$J$2:$L$2)+ Model!$N$439*AVERAGE('Assumptions (NG)'!$J$3:$L$3))/10^9,0)</f>
        <v>-0.08472655309</v>
      </c>
      <c r="U507" s="177">
        <f>IF(Model!AD$1&lt;='Assumptions (NG)'!$V$12,PPMT('Assumptions (NG)'!$V$9,Model!AD$1,'Assumptions (NG)'!$V$12,'Assumptions (NG)'!$V$7*Model!$N$438*AVERAGE('Assumptions (NG)'!$J$2:$L$2)+ Model!$N$439*AVERAGE('Assumptions (NG)'!$J$3:$L$3))/10^9,0)</f>
        <v>-0.09108104457</v>
      </c>
      <c r="V507" s="177">
        <f>IF(Model!AE$1&lt;='Assumptions (NG)'!$V$12,PPMT('Assumptions (NG)'!$V$9,Model!AE$1,'Assumptions (NG)'!$V$12,'Assumptions (NG)'!$V$7*Model!$N$438*AVERAGE('Assumptions (NG)'!$J$2:$L$2)+ Model!$N$439*AVERAGE('Assumptions (NG)'!$J$3:$L$3))/10^9,0)</f>
        <v>-0.09791212292</v>
      </c>
      <c r="W507" s="177">
        <f>IF(Model!AF$1&lt;='Assumptions (NG)'!$V$12,PPMT('Assumptions (NG)'!$V$9,Model!AF$1,'Assumptions (NG)'!$V$12,'Assumptions (NG)'!$V$7*Model!$N$438*AVERAGE('Assumptions (NG)'!$J$2:$L$2)+ Model!$N$439*AVERAGE('Assumptions (NG)'!$J$3:$L$3))/10^9,0)</f>
        <v>-0.1052555321</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-0.01397390519</v>
      </c>
      <c r="P508" s="160">
        <f>IF(Model!X$1&lt;='Assumptions (NG)'!$V$12,PPMT('Assumptions (NG)'!$V$9,Model!X$1,'Assumptions (NG)'!$V$12,'Assumptions (NG)'!$V$7*Model!$O$438*AVERAGE('Assumptions (NG)'!$K$2:$M$2)+ Model!$O$439*AVERAGE('Assumptions (NG)'!$K$3:$M$3))/10^9,0)</f>
        <v>-0.01502194808</v>
      </c>
      <c r="Q508" s="160">
        <f>IF(Model!Y$1&lt;='Assumptions (NG)'!$V$12,PPMT('Assumptions (NG)'!$V$9,Model!Y$1,'Assumptions (NG)'!$V$12,'Assumptions (NG)'!$V$7*Model!$O$438*AVERAGE('Assumptions (NG)'!$K$2:$M$2)+ Model!$O$439*AVERAGE('Assumptions (NG)'!$K$3:$M$3))/10^9,0)</f>
        <v>-0.01614859418</v>
      </c>
      <c r="R508" s="160">
        <f>IF(Model!Z$1&lt;='Assumptions (NG)'!$V$12,PPMT('Assumptions (NG)'!$V$9,Model!Z$1,'Assumptions (NG)'!$V$12,'Assumptions (NG)'!$V$7*Model!$O$438*AVERAGE('Assumptions (NG)'!$K$2:$M$2)+ Model!$O$439*AVERAGE('Assumptions (NG)'!$K$3:$M$3))/10^9,0)</f>
        <v>-0.01735973875</v>
      </c>
      <c r="S508" s="160">
        <f>IF(Model!AA$1&lt;='Assumptions (NG)'!$V$12,PPMT('Assumptions (NG)'!$V$9,Model!AA$1,'Assumptions (NG)'!$V$12,'Assumptions (NG)'!$V$7*Model!$O$438*AVERAGE('Assumptions (NG)'!$K$2:$M$2)+ Model!$O$439*AVERAGE('Assumptions (NG)'!$K$3:$M$3))/10^9,0)</f>
        <v>-0.01866171915</v>
      </c>
      <c r="T508" s="160">
        <f>IF(Model!AB$1&lt;='Assumptions (NG)'!$V$12,PPMT('Assumptions (NG)'!$V$9,Model!AB$1,'Assumptions (NG)'!$V$12,'Assumptions (NG)'!$V$7*Model!$O$438*AVERAGE('Assumptions (NG)'!$K$2:$M$2)+ Model!$O$439*AVERAGE('Assumptions (NG)'!$K$3:$M$3))/10^9,0)</f>
        <v>-0.02006134809</v>
      </c>
      <c r="U508" s="160">
        <f>IF(Model!AC$1&lt;='Assumptions (NG)'!$V$12,PPMT('Assumptions (NG)'!$V$9,Model!AC$1,'Assumptions (NG)'!$V$12,'Assumptions (NG)'!$V$7*Model!$O$438*AVERAGE('Assumptions (NG)'!$K$2:$M$2)+ Model!$O$439*AVERAGE('Assumptions (NG)'!$K$3:$M$3))/10^9,0)</f>
        <v>-0.0215659492</v>
      </c>
      <c r="V508" s="160">
        <f>IF(Model!AD$1&lt;='Assumptions (NG)'!$V$12,PPMT('Assumptions (NG)'!$V$9,Model!AD$1,'Assumptions (NG)'!$V$12,'Assumptions (NG)'!$V$7*Model!$O$438*AVERAGE('Assumptions (NG)'!$K$2:$M$2)+ Model!$O$439*AVERAGE('Assumptions (NG)'!$K$3:$M$3))/10^9,0)</f>
        <v>-0.02318339539</v>
      </c>
      <c r="W508" s="160">
        <f>IF(Model!AE$1&lt;='Assumptions (NG)'!$V$12,PPMT('Assumptions (NG)'!$V$9,Model!AE$1,'Assumptions (NG)'!$V$12,'Assumptions (NG)'!$V$7*Model!$O$438*AVERAGE('Assumptions (NG)'!$K$2:$M$2)+ Model!$O$439*AVERAGE('Assumptions (NG)'!$K$3:$M$3))/10^9,0)</f>
        <v>-0.02492215004</v>
      </c>
      <c r="X508" s="160">
        <f>IF(Model!AF$1&lt;='Assumptions (NG)'!$V$12,PPMT('Assumptions (NG)'!$V$9,Model!AF$1,'Assumptions (NG)'!$V$12,'Assumptions (NG)'!$V$7*Model!$O$438*AVERAGE('Assumptions (NG)'!$K$2:$M$2)+ Model!$O$439*AVERAGE('Assumptions (NG)'!$K$3:$M$3))/10^9,0)</f>
        <v>-0.02679131129</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-0.01890992217</v>
      </c>
      <c r="Q509" s="177">
        <f>IF(Model!X$1&lt;='Assumptions (NG)'!$V$12,PPMT('Assumptions (NG)'!$V$9,Model!X$1,'Assumptions (NG)'!$V$12,'Assumptions (NG)'!$V$7*Model!$P$438*AVERAGE('Assumptions (NG)'!$L$2:$N$2)+ Model!$P$439*AVERAGE('Assumptions (NG)'!$L$3:$N$3))/10^9,0)</f>
        <v>-0.02032816634</v>
      </c>
      <c r="R509" s="177">
        <f>IF(Model!Y$1&lt;='Assumptions (NG)'!$V$12,PPMT('Assumptions (NG)'!$V$9,Model!Y$1,'Assumptions (NG)'!$V$12,'Assumptions (NG)'!$V$7*Model!$P$438*AVERAGE('Assumptions (NG)'!$L$2:$N$2)+ Model!$P$439*AVERAGE('Assumptions (NG)'!$L$3:$N$3))/10^9,0)</f>
        <v>-0.02185277881</v>
      </c>
      <c r="S509" s="177">
        <f>IF(Model!Z$1&lt;='Assumptions (NG)'!$V$12,PPMT('Assumptions (NG)'!$V$9,Model!Z$1,'Assumptions (NG)'!$V$12,'Assumptions (NG)'!$V$7*Model!$P$438*AVERAGE('Assumptions (NG)'!$L$2:$N$2)+ Model!$P$439*AVERAGE('Assumptions (NG)'!$L$3:$N$3))/10^9,0)</f>
        <v>-0.02349173722</v>
      </c>
      <c r="T509" s="177">
        <f>IF(Model!AA$1&lt;='Assumptions (NG)'!$V$12,PPMT('Assumptions (NG)'!$V$9,Model!AA$1,'Assumptions (NG)'!$V$12,'Assumptions (NG)'!$V$7*Model!$P$438*AVERAGE('Assumptions (NG)'!$L$2:$N$2)+ Model!$P$439*AVERAGE('Assumptions (NG)'!$L$3:$N$3))/10^9,0)</f>
        <v>-0.02525361752</v>
      </c>
      <c r="U509" s="177">
        <f>IF(Model!AB$1&lt;='Assumptions (NG)'!$V$12,PPMT('Assumptions (NG)'!$V$9,Model!AB$1,'Assumptions (NG)'!$V$12,'Assumptions (NG)'!$V$7*Model!$P$438*AVERAGE('Assumptions (NG)'!$L$2:$N$2)+ Model!$P$439*AVERAGE('Assumptions (NG)'!$L$3:$N$3))/10^9,0)</f>
        <v>-0.02714763883</v>
      </c>
      <c r="V509" s="177">
        <f>IF(Model!AC$1&lt;='Assumptions (NG)'!$V$12,PPMT('Assumptions (NG)'!$V$9,Model!AC$1,'Assumptions (NG)'!$V$12,'Assumptions (NG)'!$V$7*Model!$P$438*AVERAGE('Assumptions (NG)'!$L$2:$N$2)+ Model!$P$439*AVERAGE('Assumptions (NG)'!$L$3:$N$3))/10^9,0)</f>
        <v>-0.02918371174</v>
      </c>
      <c r="W509" s="177">
        <f>IF(Model!AD$1&lt;='Assumptions (NG)'!$V$12,PPMT('Assumptions (NG)'!$V$9,Model!AD$1,'Assumptions (NG)'!$V$12,'Assumptions (NG)'!$V$7*Model!$P$438*AVERAGE('Assumptions (NG)'!$L$2:$N$2)+ Model!$P$439*AVERAGE('Assumptions (NG)'!$L$3:$N$3))/10^9,0)</f>
        <v>-0.03137249012</v>
      </c>
      <c r="X509" s="177">
        <f>IF(Model!AE$1&lt;='Assumptions (NG)'!$V$12,PPMT('Assumptions (NG)'!$V$9,Model!AE$1,'Assumptions (NG)'!$V$12,'Assumptions (NG)'!$V$7*Model!$P$438*AVERAGE('Assumptions (NG)'!$L$2:$N$2)+ Model!$P$439*AVERAGE('Assumptions (NG)'!$L$3:$N$3))/10^9,0)</f>
        <v>-0.03372542688</v>
      </c>
      <c r="Y509" s="177">
        <f>IF(Model!AF$1&lt;='Assumptions (NG)'!$V$12,PPMT('Assumptions (NG)'!$V$9,Model!AF$1,'Assumptions (NG)'!$V$12,'Assumptions (NG)'!$V$7*Model!$P$438*AVERAGE('Assumptions (NG)'!$L$2:$N$2)+ Model!$P$439*AVERAGE('Assumptions (NG)'!$L$3:$N$3))/10^9,0)</f>
        <v>-0.0362548339</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-0.1174705944</v>
      </c>
      <c r="R510" s="177">
        <f>IF(Model!X$1&lt;='Assumptions (NG)'!$V$12,PPMT('Assumptions (NG)'!$V$9,Model!X$1,'Assumptions (NG)'!$V$12,'Assumptions (NG)'!$V$7*Model!$Q$438*AVERAGE('Assumptions (NG)'!$M$2:$O$2)+ Model!$Q$439*AVERAGE('Assumptions (NG)'!$M$3:$O$3))/10^9,0)</f>
        <v>-0.126280889</v>
      </c>
      <c r="S510" s="177">
        <f>IF(Model!Y$1&lt;='Assumptions (NG)'!$V$12,PPMT('Assumptions (NG)'!$V$9,Model!Y$1,'Assumptions (NG)'!$V$12,'Assumptions (NG)'!$V$7*Model!$Q$438*AVERAGE('Assumptions (NG)'!$M$2:$O$2)+ Model!$Q$439*AVERAGE('Assumptions (NG)'!$M$3:$O$3))/10^9,0)</f>
        <v>-0.1357519556</v>
      </c>
      <c r="T510" s="177">
        <f>IF(Model!Z$1&lt;='Assumptions (NG)'!$V$12,PPMT('Assumptions (NG)'!$V$9,Model!Z$1,'Assumptions (NG)'!$V$12,'Assumptions (NG)'!$V$7*Model!$Q$438*AVERAGE('Assumptions (NG)'!$M$2:$O$2)+ Model!$Q$439*AVERAGE('Assumptions (NG)'!$M$3:$O$3))/10^9,0)</f>
        <v>-0.1459333523</v>
      </c>
      <c r="U510" s="177">
        <f>IF(Model!AA$1&lt;='Assumptions (NG)'!$V$12,PPMT('Assumptions (NG)'!$V$9,Model!AA$1,'Assumptions (NG)'!$V$12,'Assumptions (NG)'!$V$7*Model!$Q$438*AVERAGE('Assumptions (NG)'!$M$2:$O$2)+ Model!$Q$439*AVERAGE('Assumptions (NG)'!$M$3:$O$3))/10^9,0)</f>
        <v>-0.1568783537</v>
      </c>
      <c r="V510" s="177">
        <f>IF(Model!AB$1&lt;='Assumptions (NG)'!$V$12,PPMT('Assumptions (NG)'!$V$9,Model!AB$1,'Assumptions (NG)'!$V$12,'Assumptions (NG)'!$V$7*Model!$Q$438*AVERAGE('Assumptions (NG)'!$M$2:$O$2)+ Model!$Q$439*AVERAGE('Assumptions (NG)'!$M$3:$O$3))/10^9,0)</f>
        <v>-0.1686442303</v>
      </c>
      <c r="W510" s="177">
        <f>IF(Model!AC$1&lt;='Assumptions (NG)'!$V$12,PPMT('Assumptions (NG)'!$V$9,Model!AC$1,'Assumptions (NG)'!$V$12,'Assumptions (NG)'!$V$7*Model!$Q$438*AVERAGE('Assumptions (NG)'!$M$2:$O$2)+ Model!$Q$439*AVERAGE('Assumptions (NG)'!$M$3:$O$3))/10^9,0)</f>
        <v>-0.1812925475</v>
      </c>
      <c r="X510" s="177">
        <f>IF(Model!AD$1&lt;='Assumptions (NG)'!$V$12,PPMT('Assumptions (NG)'!$V$9,Model!AD$1,'Assumptions (NG)'!$V$12,'Assumptions (NG)'!$V$7*Model!$Q$438*AVERAGE('Assumptions (NG)'!$M$2:$O$2)+ Model!$Q$439*AVERAGE('Assumptions (NG)'!$M$3:$O$3))/10^9,0)</f>
        <v>-0.1948894886</v>
      </c>
      <c r="Y510" s="177">
        <f>IF(Model!AE$1&lt;='Assumptions (NG)'!$V$12,PPMT('Assumptions (NG)'!$V$9,Model!AE$1,'Assumptions (NG)'!$V$12,'Assumptions (NG)'!$V$7*Model!$Q$438*AVERAGE('Assumptions (NG)'!$M$2:$O$2)+ Model!$Q$439*AVERAGE('Assumptions (NG)'!$M$3:$O$3))/10^9,0)</f>
        <v>-0.2095062003</v>
      </c>
      <c r="Z510" s="177">
        <f>IF(Model!AF$1&lt;='Assumptions (NG)'!$V$12,PPMT('Assumptions (NG)'!$V$9,Model!AF$1,'Assumptions (NG)'!$V$12,'Assumptions (NG)'!$V$7*Model!$Q$438*AVERAGE('Assumptions (NG)'!$M$2:$O$2)+ Model!$Q$439*AVERAGE('Assumptions (NG)'!$M$3:$O$3))/10^9,0)</f>
        <v>-0.2252191653</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-0.07779088891</v>
      </c>
      <c r="S511" s="177">
        <f>IF(Model!X$1&lt;='Assumptions (NG)'!$V$12,PPMT('Assumptions (NG)'!$V$9,Model!X$1,'Assumptions (NG)'!$V$12,'Assumptions (NG)'!$V$7*Model!$R$438*AVERAGE('Assumptions (NG)'!$N$2:$P$2)+ Model!$R$439*AVERAGE('Assumptions (NG)'!$N$3:$P$3))/10^9,0)</f>
        <v>-0.08362520557</v>
      </c>
      <c r="T511" s="177">
        <f>IF(Model!Y$1&lt;='Assumptions (NG)'!$V$12,PPMT('Assumptions (NG)'!$V$9,Model!Y$1,'Assumptions (NG)'!$V$12,'Assumptions (NG)'!$V$7*Model!$R$438*AVERAGE('Assumptions (NG)'!$N$2:$P$2)+ Model!$R$439*AVERAGE('Assumptions (NG)'!$N$3:$P$3))/10^9,0)</f>
        <v>-0.08989709599</v>
      </c>
      <c r="U511" s="177">
        <f>IF(Model!Z$1&lt;='Assumptions (NG)'!$V$12,PPMT('Assumptions (NG)'!$V$9,Model!Z$1,'Assumptions (NG)'!$V$12,'Assumptions (NG)'!$V$7*Model!$R$438*AVERAGE('Assumptions (NG)'!$N$2:$P$2)+ Model!$R$439*AVERAGE('Assumptions (NG)'!$N$3:$P$3))/10^9,0)</f>
        <v>-0.09663937819</v>
      </c>
      <c r="V511" s="177">
        <f>IF(Model!AA$1&lt;='Assumptions (NG)'!$V$12,PPMT('Assumptions (NG)'!$V$9,Model!AA$1,'Assumptions (NG)'!$V$12,'Assumptions (NG)'!$V$7*Model!$R$438*AVERAGE('Assumptions (NG)'!$N$2:$P$2)+ Model!$R$439*AVERAGE('Assumptions (NG)'!$N$3:$P$3))/10^9,0)</f>
        <v>-0.1038873316</v>
      </c>
      <c r="W511" s="177">
        <f>IF(Model!AB$1&lt;='Assumptions (NG)'!$V$12,PPMT('Assumptions (NG)'!$V$9,Model!AB$1,'Assumptions (NG)'!$V$12,'Assumptions (NG)'!$V$7*Model!$R$438*AVERAGE('Assumptions (NG)'!$N$2:$P$2)+ Model!$R$439*AVERAGE('Assumptions (NG)'!$N$3:$P$3))/10^9,0)</f>
        <v>-0.1116788814</v>
      </c>
      <c r="X511" s="177">
        <f>IF(Model!AC$1&lt;='Assumptions (NG)'!$V$12,PPMT('Assumptions (NG)'!$V$9,Model!AC$1,'Assumptions (NG)'!$V$12,'Assumptions (NG)'!$V$7*Model!$R$438*AVERAGE('Assumptions (NG)'!$N$2:$P$2)+ Model!$R$439*AVERAGE('Assumptions (NG)'!$N$3:$P$3))/10^9,0)</f>
        <v>-0.1200547975</v>
      </c>
      <c r="Y511" s="177">
        <f>IF(Model!AD$1&lt;='Assumptions (NG)'!$V$12,PPMT('Assumptions (NG)'!$V$9,Model!AD$1,'Assumptions (NG)'!$V$12,'Assumptions (NG)'!$V$7*Model!$R$438*AVERAGE('Assumptions (NG)'!$N$2:$P$2)+ Model!$R$439*AVERAGE('Assumptions (NG)'!$N$3:$P$3))/10^9,0)</f>
        <v>-0.1290589073</v>
      </c>
      <c r="Z511" s="177">
        <f>IF(Model!AE$1&lt;='Assumptions (NG)'!$V$12,PPMT('Assumptions (NG)'!$V$9,Model!AE$1,'Assumptions (NG)'!$V$12,'Assumptions (NG)'!$V$7*Model!$R$438*AVERAGE('Assumptions (NG)'!$N$2:$P$2)+ Model!$R$439*AVERAGE('Assumptions (NG)'!$N$3:$P$3))/10^9,0)</f>
        <v>-0.1387383254</v>
      </c>
      <c r="AA511" s="177">
        <f>IF(Model!AF$1&lt;='Assumptions (NG)'!$V$12,PPMT('Assumptions (NG)'!$V$9,Model!AF$1,'Assumptions (NG)'!$V$12,'Assumptions (NG)'!$V$7*Model!$R$438*AVERAGE('Assumptions (NG)'!$N$2:$P$2)+ Model!$R$439*AVERAGE('Assumptions (NG)'!$N$3:$P$3))/10^9,0)</f>
        <v>-0.1491436998</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-0.04089263061</v>
      </c>
      <c r="T512" s="177">
        <f>IF(Model!X$1&lt;='Assumptions (NG)'!$V$12,PPMT('Assumptions (NG)'!$V$9,Model!X$1,'Assumptions (NG)'!$V$12,'Assumptions (NG)'!$V$7*Model!$S$438*AVERAGE('Assumptions (NG)'!$O$2:$Q$2)+ Model!$S$439*AVERAGE('Assumptions (NG)'!$O$3:$Q$3))/10^9,0)</f>
        <v>-0.0439595779</v>
      </c>
      <c r="U512" s="177">
        <f>IF(Model!Y$1&lt;='Assumptions (NG)'!$V$12,PPMT('Assumptions (NG)'!$V$9,Model!Y$1,'Assumptions (NG)'!$V$12,'Assumptions (NG)'!$V$7*Model!$S$438*AVERAGE('Assumptions (NG)'!$O$2:$Q$2)+ Model!$S$439*AVERAGE('Assumptions (NG)'!$O$3:$Q$3))/10^9,0)</f>
        <v>-0.04725654624</v>
      </c>
      <c r="V512" s="177">
        <f>IF(Model!Z$1&lt;='Assumptions (NG)'!$V$12,PPMT('Assumptions (NG)'!$V$9,Model!Z$1,'Assumptions (NG)'!$V$12,'Assumptions (NG)'!$V$7*Model!$S$438*AVERAGE('Assumptions (NG)'!$O$2:$Q$2)+ Model!$S$439*AVERAGE('Assumptions (NG)'!$O$3:$Q$3))/10^9,0)</f>
        <v>-0.05080078721</v>
      </c>
      <c r="W512" s="177">
        <f>IF(Model!AA$1&lt;='Assumptions (NG)'!$V$12,PPMT('Assumptions (NG)'!$V$9,Model!AA$1,'Assumptions (NG)'!$V$12,'Assumptions (NG)'!$V$7*Model!$S$438*AVERAGE('Assumptions (NG)'!$O$2:$Q$2)+ Model!$S$439*AVERAGE('Assumptions (NG)'!$O$3:$Q$3))/10^9,0)</f>
        <v>-0.05461084625</v>
      </c>
      <c r="X512" s="177">
        <f>IF(Model!AB$1&lt;='Assumptions (NG)'!$V$12,PPMT('Assumptions (NG)'!$V$9,Model!AB$1,'Assumptions (NG)'!$V$12,'Assumptions (NG)'!$V$7*Model!$S$438*AVERAGE('Assumptions (NG)'!$O$2:$Q$2)+ Model!$S$439*AVERAGE('Assumptions (NG)'!$O$3:$Q$3))/10^9,0)</f>
        <v>-0.05870665972</v>
      </c>
      <c r="Y512" s="177">
        <f>IF(Model!AC$1&lt;='Assumptions (NG)'!$V$12,PPMT('Assumptions (NG)'!$V$9,Model!AC$1,'Assumptions (NG)'!$V$12,'Assumptions (NG)'!$V$7*Model!$S$438*AVERAGE('Assumptions (NG)'!$O$2:$Q$2)+ Model!$S$439*AVERAGE('Assumptions (NG)'!$O$3:$Q$3))/10^9,0)</f>
        <v>-0.0631096592</v>
      </c>
      <c r="Z512" s="177">
        <f>IF(Model!AD$1&lt;='Assumptions (NG)'!$V$12,PPMT('Assumptions (NG)'!$V$9,Model!AD$1,'Assumptions (NG)'!$V$12,'Assumptions (NG)'!$V$7*Model!$S$438*AVERAGE('Assumptions (NG)'!$O$2:$Q$2)+ Model!$S$439*AVERAGE('Assumptions (NG)'!$O$3:$Q$3))/10^9,0)</f>
        <v>-0.06784288364</v>
      </c>
      <c r="AA512" s="177">
        <f>IF(Model!AE$1&lt;='Assumptions (NG)'!$V$12,PPMT('Assumptions (NG)'!$V$9,Model!AE$1,'Assumptions (NG)'!$V$12,'Assumptions (NG)'!$V$7*Model!$S$438*AVERAGE('Assumptions (NG)'!$O$2:$Q$2)+ Model!$S$439*AVERAGE('Assumptions (NG)'!$O$3:$Q$3))/10^9,0)</f>
        <v>-0.07293109991</v>
      </c>
      <c r="AB512" s="177">
        <f>IF(Model!AF$1&lt;='Assumptions (NG)'!$V$12,PPMT('Assumptions (NG)'!$V$9,Model!AF$1,'Assumptions (NG)'!$V$12,'Assumptions (NG)'!$V$7*Model!$S$438*AVERAGE('Assumptions (NG)'!$O$2:$Q$2)+ Model!$S$439*AVERAGE('Assumptions (NG)'!$O$3:$Q$3))/10^9,0)</f>
        <v>-0.07840093241</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-0.1261869866</v>
      </c>
      <c r="U513" s="177">
        <f>IF(Model!X$1&lt;='Assumptions (NG)'!$V$12,PPMT('Assumptions (NG)'!$V$9,Model!X$1,'Assumptions (NG)'!$V$12,'Assumptions (NG)'!$V$7*Model!$T$438*AVERAGE('Assumptions (NG)'!$P$2:$R$2)+ Model!$T$439*AVERAGE('Assumptions (NG)'!$P$3:$R$3))/10^9,0)</f>
        <v>-0.1356510106</v>
      </c>
      <c r="V513" s="177">
        <f>IF(Model!Y$1&lt;='Assumptions (NG)'!$V$12,PPMT('Assumptions (NG)'!$V$9,Model!Y$1,'Assumptions (NG)'!$V$12,'Assumptions (NG)'!$V$7*Model!$T$438*AVERAGE('Assumptions (NG)'!$P$2:$R$2)+ Model!$T$439*AVERAGE('Assumptions (NG)'!$P$3:$R$3))/10^9,0)</f>
        <v>-0.1458248364</v>
      </c>
      <c r="W513" s="177">
        <f>IF(Model!Z$1&lt;='Assumptions (NG)'!$V$12,PPMT('Assumptions (NG)'!$V$9,Model!Z$1,'Assumptions (NG)'!$V$12,'Assumptions (NG)'!$V$7*Model!$T$438*AVERAGE('Assumptions (NG)'!$P$2:$R$2)+ Model!$T$439*AVERAGE('Assumptions (NG)'!$P$3:$R$3))/10^9,0)</f>
        <v>-0.1567616991</v>
      </c>
      <c r="X513" s="177">
        <f>IF(Model!AA$1&lt;='Assumptions (NG)'!$V$12,PPMT('Assumptions (NG)'!$V$9,Model!AA$1,'Assumptions (NG)'!$V$12,'Assumptions (NG)'!$V$7*Model!$T$438*AVERAGE('Assumptions (NG)'!$P$2:$R$2)+ Model!$T$439*AVERAGE('Assumptions (NG)'!$P$3:$R$3))/10^9,0)</f>
        <v>-0.1685188266</v>
      </c>
      <c r="Y513" s="177">
        <f>IF(Model!AB$1&lt;='Assumptions (NG)'!$V$12,PPMT('Assumptions (NG)'!$V$9,Model!AB$1,'Assumptions (NG)'!$V$12,'Assumptions (NG)'!$V$7*Model!$T$438*AVERAGE('Assumptions (NG)'!$P$2:$R$2)+ Model!$T$439*AVERAGE('Assumptions (NG)'!$P$3:$R$3))/10^9,0)</f>
        <v>-0.1811577386</v>
      </c>
      <c r="Z513" s="177">
        <f>IF(Model!AC$1&lt;='Assumptions (NG)'!$V$12,PPMT('Assumptions (NG)'!$V$9,Model!AC$1,'Assumptions (NG)'!$V$12,'Assumptions (NG)'!$V$7*Model!$T$438*AVERAGE('Assumptions (NG)'!$P$2:$R$2)+ Model!$T$439*AVERAGE('Assumptions (NG)'!$P$3:$R$3))/10^9,0)</f>
        <v>-0.1947445689</v>
      </c>
      <c r="AA513" s="177">
        <f>IF(Model!AD$1&lt;='Assumptions (NG)'!$V$12,PPMT('Assumptions (NG)'!$V$9,Model!AD$1,'Assumptions (NG)'!$V$12,'Assumptions (NG)'!$V$7*Model!$T$438*AVERAGE('Assumptions (NG)'!$P$2:$R$2)+ Model!$T$439*AVERAGE('Assumptions (NG)'!$P$3:$R$3))/10^9,0)</f>
        <v>-0.2093504116</v>
      </c>
      <c r="AB513" s="177">
        <f>IF(Model!AE$1&lt;='Assumptions (NG)'!$V$12,PPMT('Assumptions (NG)'!$V$9,Model!AE$1,'Assumptions (NG)'!$V$12,'Assumptions (NG)'!$V$7*Model!$T$438*AVERAGE('Assumptions (NG)'!$P$2:$R$2)+ Model!$T$439*AVERAGE('Assumptions (NG)'!$P$3:$R$3))/10^9,0)</f>
        <v>-0.2250516925</v>
      </c>
      <c r="AC513" s="177">
        <f>IF(Model!AF$1&lt;='Assumptions (NG)'!$V$12,PPMT('Assumptions (NG)'!$V$9,Model!AF$1,'Assumptions (NG)'!$V$12,'Assumptions (NG)'!$V$7*Model!$T$438*AVERAGE('Assumptions (NG)'!$P$2:$R$2)+ Model!$T$439*AVERAGE('Assumptions (NG)'!$P$3:$R$3))/10^9,0)</f>
        <v>-0.2419305694</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-0.03524039508</v>
      </c>
      <c r="V514" s="177">
        <f>IF(Model!X$1&lt;='Assumptions (NG)'!$V$12,PPMT('Assumptions (NG)'!$V$9,Model!X$1,'Assumptions (NG)'!$V$12,'Assumptions (NG)'!$V$7*Model!$U$438*AVERAGE('Assumptions (NG)'!$Q$2:$S$2)+ Model!$U$439*AVERAGE('Assumptions (NG)'!$Q$3:$S3))/10^9,0)</f>
        <v>-0.03788342471</v>
      </c>
      <c r="W514" s="177">
        <f>IF(Model!Y$1&lt;='Assumptions (NG)'!$V$12,PPMT('Assumptions (NG)'!$V$9,Model!Y$1,'Assumptions (NG)'!$V$12,'Assumptions (NG)'!$V$7*Model!$U$438*AVERAGE('Assumptions (NG)'!$Q$2:$S$2)+ Model!$U$439*AVERAGE('Assumptions (NG)'!$Q$3:$S3))/10^9,0)</f>
        <v>-0.04072468157</v>
      </c>
      <c r="X514" s="177">
        <f>IF(Model!Z$1&lt;='Assumptions (NG)'!$V$12,PPMT('Assumptions (NG)'!$V$9,Model!Z$1,'Assumptions (NG)'!$V$12,'Assumptions (NG)'!$V$7*Model!$U$438*AVERAGE('Assumptions (NG)'!$Q$2:$S$2)+ Model!$U$439*AVERAGE('Assumptions (NG)'!$Q$3:$S3))/10^9,0)</f>
        <v>-0.04377903268</v>
      </c>
      <c r="Y514" s="177">
        <f>IF(Model!AA$1&lt;='Assumptions (NG)'!$V$12,PPMT('Assumptions (NG)'!$V$9,Model!AA$1,'Assumptions (NG)'!$V$12,'Assumptions (NG)'!$V$7*Model!$U$438*AVERAGE('Assumptions (NG)'!$Q$2:$S$2)+ Model!$U$439*AVERAGE('Assumptions (NG)'!$Q$3:$S3))/10^9,0)</f>
        <v>-0.04706246014</v>
      </c>
      <c r="Z514" s="177">
        <f>IF(Model!AB$1&lt;='Assumptions (NG)'!$V$12,PPMT('Assumptions (NG)'!$V$9,Model!AB$1,'Assumptions (NG)'!$V$12,'Assumptions (NG)'!$V$7*Model!$U$438*AVERAGE('Assumptions (NG)'!$Q$2:$S$2)+ Model!$U$439*AVERAGE('Assumptions (NG)'!$Q$3:$S3))/10^9,0)</f>
        <v>-0.05059214465</v>
      </c>
      <c r="AA514" s="177">
        <f>IF(Model!AC$1&lt;='Assumptions (NG)'!$V$12,PPMT('Assumptions (NG)'!$V$9,Model!AC$1,'Assumptions (NG)'!$V$12,'Assumptions (NG)'!$V$7*Model!$U$438*AVERAGE('Assumptions (NG)'!$Q$2:$S$2)+ Model!$U$439*AVERAGE('Assumptions (NG)'!$Q$3:$S3))/10^9,0)</f>
        <v>-0.05438655549</v>
      </c>
      <c r="AB514" s="177">
        <f>IF(Model!AD$1&lt;='Assumptions (NG)'!$V$12,PPMT('Assumptions (NG)'!$V$9,Model!AD$1,'Assumptions (NG)'!$V$12,'Assumptions (NG)'!$V$7*Model!$U$438*AVERAGE('Assumptions (NG)'!$Q$2:$S$2)+ Model!$U$439*AVERAGE('Assumptions (NG)'!$Q$3:$S3))/10^9,0)</f>
        <v>-0.05846554716</v>
      </c>
      <c r="AC514" s="177">
        <f>IF(Model!AE$1&lt;='Assumptions (NG)'!$V$12,PPMT('Assumptions (NG)'!$V$9,Model!AE$1,'Assumptions (NG)'!$V$12,'Assumptions (NG)'!$V$7*Model!$U$438*AVERAGE('Assumptions (NG)'!$Q$2:$S$2)+ Model!$U$439*AVERAGE('Assumptions (NG)'!$Q$3:$S3))/10^9,0)</f>
        <v>-0.06285046319</v>
      </c>
      <c r="AD514" s="177">
        <f>IF(Model!AF$1&lt;='Assumptions (NG)'!$V$12,PPMT('Assumptions (NG)'!$V$9,Model!AF$1,'Assumptions (NG)'!$V$12,'Assumptions (NG)'!$V$7*Model!$U$438*AVERAGE('Assumptions (NG)'!$Q$2:$S$2)+ Model!$U$439*AVERAGE('Assumptions (NG)'!$Q$3:$S3))/10^9,0)</f>
        <v>-0.06756424793</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-0.7425306204</v>
      </c>
      <c r="Y517" s="221">
        <f>IF(Model!X$1&lt;='Assumptions (NG)'!$V$12,PPMT('Assumptions (NG)'!$V$9,Model!X$1,'Assumptions (NG)'!$V$12,'Assumptions (NG)'!$V$7*Model!$X$438*AVERAGE('Assumptions (NG)'!$T$2:$V$2)+ Model!$X$439*AVERAGE('Assumptions (NG)'!$T$3:$V3))/10^9,0)</f>
        <v>-0.798220417</v>
      </c>
      <c r="Z517" s="221">
        <f>IF(Model!Y$1&lt;='Assumptions (NG)'!$V$12,PPMT('Assumptions (NG)'!$V$9,Model!Y$1,'Assumptions (NG)'!$V$12,'Assumptions (NG)'!$V$7*Model!$X$438*AVERAGE('Assumptions (NG)'!$T$2:$V$2)+ Model!$X$439*AVERAGE('Assumptions (NG)'!$T$3:$V3))/10^9,0)</f>
        <v>-0.8580869482</v>
      </c>
      <c r="AA517" s="221">
        <f>IF(Model!Z$1&lt;='Assumptions (NG)'!$V$12,PPMT('Assumptions (NG)'!$V$9,Model!Z$1,'Assumptions (NG)'!$V$12,'Assumptions (NG)'!$V$7*Model!$X$438*AVERAGE('Assumptions (NG)'!$T$2:$V$2)+ Model!$X$439*AVERAGE('Assumptions (NG)'!$T$3:$V3))/10^9,0)</f>
        <v>-0.9224434694</v>
      </c>
      <c r="AB517" s="221">
        <f>IF(Model!AA$1&lt;='Assumptions (NG)'!$V$12,PPMT('Assumptions (NG)'!$V$9,Model!AA$1,'Assumptions (NG)'!$V$12,'Assumptions (NG)'!$V$7*Model!$X$438*AVERAGE('Assumptions (NG)'!$T$2:$V$2)+ Model!$X$439*AVERAGE('Assumptions (NG)'!$T$3:$V3))/10^9,0)</f>
        <v>-0.9916267296</v>
      </c>
      <c r="AC517" s="221">
        <f>IF(Model!AB$1&lt;='Assumptions (NG)'!$V$12,PPMT('Assumptions (NG)'!$V$9,Model!AB$1,'Assumptions (NG)'!$V$12,'Assumptions (NG)'!$V$7*Model!$X$438*AVERAGE('Assumptions (NG)'!$T$2:$V$2)+ Model!$X$439*AVERAGE('Assumptions (NG)'!$T$3:$V3))/10^9,0)</f>
        <v>-1.065998734</v>
      </c>
      <c r="AD517" s="221">
        <f>IF(Model!AC$1&lt;='Assumptions (NG)'!$V$12,PPMT('Assumptions (NG)'!$V$9,Model!AC$1,'Assumptions (NG)'!$V$12,'Assumptions (NG)'!$V$7*Model!$X$438*AVERAGE('Assumptions (NG)'!$T$2:$V$2)+ Model!$X$439*AVERAGE('Assumptions (NG)'!$T$3:$V3))/10^9,0)</f>
        <v>-1.145948639</v>
      </c>
      <c r="AE517" s="221">
        <f>IF(Model!AD$1&lt;='Assumptions (NG)'!$V$12,PPMT('Assumptions (NG)'!$V$9,Model!AD$1,'Assumptions (NG)'!$V$12,'Assumptions (NG)'!$V$7*Model!$X$438*AVERAGE('Assumptions (NG)'!$T$2:$V$2)+ Model!$X$439*AVERAGE('Assumptions (NG)'!$T$3:$V3))/10^9,0)</f>
        <v>-1.231894787</v>
      </c>
      <c r="AF517" s="221">
        <f>IF(Model!AE$1&lt;='Assumptions (NG)'!$V$12,PPMT('Assumptions (NG)'!$V$9,Model!AE$1,'Assumptions (NG)'!$V$12,'Assumptions (NG)'!$V$7*Model!$X$438*AVERAGE('Assumptions (NG)'!$T$2:$V$2)+ Model!$X$439*AVERAGE('Assumptions (NG)'!$T$3:$V3))/10^9,0)</f>
        <v>-1.324286896</v>
      </c>
      <c r="AG517" s="221">
        <f>IF(Model!AF$1&lt;='Assumptions (NG)'!$V$12,PPMT('Assumptions (NG)'!$V$9,Model!AF$1,'Assumptions (NG)'!$V$12,'Assumptions (NG)'!$V$7*Model!$X$438*AVERAGE('Assumptions (NG)'!$T$2:$V$2)+ Model!$X$439*AVERAGE('Assumptions (NG)'!$T$3:$V3))/10^9,0)</f>
        <v>-1.423608414</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-0.1250638858</v>
      </c>
      <c r="Z518" s="219">
        <f>IF(Model!X$1&lt;='Assumptions (NG)'!$V$12,PPMT('Assumptions (NG)'!$V$9,Model!X$1,'Assumptions (NG)'!$V$12,'Assumptions (NG)'!$V$7*Model!$Y$438*AVERAGE('Assumptions (NG)'!$U$2:$W$2)+ Model!$Y$439*AVERAGE('Assumptions (NG)'!$U$3:$W3))/10^9,0)</f>
        <v>-0.1344436772</v>
      </c>
      <c r="AA518" s="219">
        <f>IF(Model!Y$1&lt;='Assumptions (NG)'!$V$12,PPMT('Assumptions (NG)'!$V$9,Model!Y$1,'Assumptions (NG)'!$V$12,'Assumptions (NG)'!$V$7*Model!$Y$438*AVERAGE('Assumptions (NG)'!$U$2:$W$2)+ Model!$Y$439*AVERAGE('Assumptions (NG)'!$U$3:$W3))/10^9,0)</f>
        <v>-0.144526953</v>
      </c>
      <c r="AB518" s="219">
        <f>IF(Model!Z$1&lt;='Assumptions (NG)'!$V$12,PPMT('Assumptions (NG)'!$V$9,Model!Z$1,'Assumptions (NG)'!$V$12,'Assumptions (NG)'!$V$7*Model!$Y$438*AVERAGE('Assumptions (NG)'!$U$2:$W$2)+ Model!$Y$439*AVERAGE('Assumptions (NG)'!$U$3:$W3))/10^9,0)</f>
        <v>-0.1553664745</v>
      </c>
      <c r="AC518" s="219">
        <f>IF(Model!AA$1&lt;='Assumptions (NG)'!$V$12,PPMT('Assumptions (NG)'!$V$9,Model!AA$1,'Assumptions (NG)'!$V$12,'Assumptions (NG)'!$V$7*Model!$Y$438*AVERAGE('Assumptions (NG)'!$U$2:$W$2)+ Model!$Y$439*AVERAGE('Assumptions (NG)'!$U$3:$W3))/10^9,0)</f>
        <v>-0.1670189601</v>
      </c>
      <c r="AD518" s="219">
        <f>IF(Model!AB$1&lt;='Assumptions (NG)'!$V$12,PPMT('Assumptions (NG)'!$V$9,Model!AB$1,'Assumptions (NG)'!$V$12,'Assumptions (NG)'!$V$7*Model!$Y$438*AVERAGE('Assumptions (NG)'!$U$2:$W$2)+ Model!$Y$439*AVERAGE('Assumptions (NG)'!$U$3:$W3))/10^9,0)</f>
        <v>-0.1795453821</v>
      </c>
      <c r="AE518" s="219">
        <f>IF(Model!AC$1&lt;='Assumptions (NG)'!$V$12,PPMT('Assumptions (NG)'!$V$9,Model!AC$1,'Assumptions (NG)'!$V$12,'Assumptions (NG)'!$V$7*Model!$Y$438*AVERAGE('Assumptions (NG)'!$U$2:$W$2)+ Model!$Y$439*AVERAGE('Assumptions (NG)'!$U$3:$W3))/10^9,0)</f>
        <v>-0.1930112857</v>
      </c>
      <c r="AF518" s="219">
        <f>IF(Model!AD$1&lt;='Assumptions (NG)'!$V$12,PPMT('Assumptions (NG)'!$V$9,Model!AD$1,'Assumptions (NG)'!$V$12,'Assumptions (NG)'!$V$7*Model!$Y$438*AVERAGE('Assumptions (NG)'!$U$2:$W$2)+ Model!$Y$439*AVERAGE('Assumptions (NG)'!$U$3:$W3))/10^9,0)</f>
        <v>-0.2074871322</v>
      </c>
      <c r="AG518" s="219">
        <f>IF(Model!AE$1&lt;='Assumptions (NG)'!$V$12,PPMT('Assumptions (NG)'!$V$9,Model!AE$1,'Assumptions (NG)'!$V$12,'Assumptions (NG)'!$V$7*Model!$Y$438*AVERAGE('Assumptions (NG)'!$U$2:$W$2)+ Model!$Y$439*AVERAGE('Assumptions (NG)'!$U$3:$W3))/10^9,0)</f>
        <v>-0.2230486671</v>
      </c>
      <c r="AH518" s="219">
        <f>IF(Model!AF$1&lt;='Assumptions (NG)'!$V$12,PPMT('Assumptions (NG)'!$V$9,Model!AF$1,'Assumptions (NG)'!$V$12,'Assumptions (NG)'!$V$7*Model!$Y$438*AVERAGE('Assumptions (NG)'!$U$2:$W$2)+ Model!$Y$439*AVERAGE('Assumptions (NG)'!$U$3:$W3))/10^9,0)</f>
        <v>-0.2397773171</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-0.1201686784</v>
      </c>
      <c r="AA519" s="219">
        <f>IF(Model!X$1&lt;='Assumptions (NG)'!$V$12,PPMT('Assumptions (NG)'!$V$9,Model!X$1,'Assumptions (NG)'!$V$12,'Assumptions (NG)'!$V$7*Model!$Z$438*AVERAGE('Assumptions (NG)'!$V$2:$X$2)+ Model!$Z$439*AVERAGE('Assumptions (NG)'!$V$3:$X3))/10^9,0)</f>
        <v>-0.1291813293</v>
      </c>
      <c r="AB519" s="219">
        <f>IF(Model!Y$1&lt;='Assumptions (NG)'!$V$12,PPMT('Assumptions (NG)'!$V$9,Model!Y$1,'Assumptions (NG)'!$V$12,'Assumptions (NG)'!$V$7*Model!$Z$438*AVERAGE('Assumptions (NG)'!$V$2:$X$2)+ Model!$Z$439*AVERAGE('Assumptions (NG)'!$V$3:$X3))/10^9,0)</f>
        <v>-0.138869929</v>
      </c>
      <c r="AC519" s="219">
        <f>IF(Model!Z$1&lt;='Assumptions (NG)'!$V$12,PPMT('Assumptions (NG)'!$V$9,Model!Z$1,'Assumptions (NG)'!$V$12,'Assumptions (NG)'!$V$7*Model!$Z$438*AVERAGE('Assumptions (NG)'!$V$2:$X$2)+ Model!$Z$439*AVERAGE('Assumptions (NG)'!$V$3:$X3))/10^9,0)</f>
        <v>-0.1492851736</v>
      </c>
      <c r="AD519" s="219">
        <f>IF(Model!AA$1&lt;='Assumptions (NG)'!$V$12,PPMT('Assumptions (NG)'!$V$9,Model!AA$1,'Assumptions (NG)'!$V$12,'Assumptions (NG)'!$V$7*Model!$Z$438*AVERAGE('Assumptions (NG)'!$V$2:$X$2)+ Model!$Z$439*AVERAGE('Assumptions (NG)'!$V$3:$X3))/10^9,0)</f>
        <v>-0.1604815617</v>
      </c>
      <c r="AE519" s="219">
        <f>IF(Model!AB$1&lt;='Assumptions (NG)'!$V$12,PPMT('Assumptions (NG)'!$V$9,Model!AB$1,'Assumptions (NG)'!$V$12,'Assumptions (NG)'!$V$7*Model!$Z$438*AVERAGE('Assumptions (NG)'!$V$2:$X$2)+ Model!$Z$439*AVERAGE('Assumptions (NG)'!$V$3:$X3))/10^9,0)</f>
        <v>-0.1725176788</v>
      </c>
      <c r="AF519" s="219">
        <f>IF(Model!AC$1&lt;='Assumptions (NG)'!$V$12,PPMT('Assumptions (NG)'!$V$9,Model!AC$1,'Assumptions (NG)'!$V$12,'Assumptions (NG)'!$V$7*Model!$Z$438*AVERAGE('Assumptions (NG)'!$V$2:$X$2)+ Model!$Z$439*AVERAGE('Assumptions (NG)'!$V$3:$X3))/10^9,0)</f>
        <v>-0.1854565047</v>
      </c>
      <c r="AG519" s="219">
        <f>IF(Model!AD$1&lt;='Assumptions (NG)'!$V$12,PPMT('Assumptions (NG)'!$V$9,Model!AD$1,'Assumptions (NG)'!$V$12,'Assumptions (NG)'!$V$7*Model!$Z$438*AVERAGE('Assumptions (NG)'!$V$2:$X$2)+ Model!$Z$439*AVERAGE('Assumptions (NG)'!$V$3:$X3))/10^9,0)</f>
        <v>-0.1993657425</v>
      </c>
      <c r="AH519" s="219">
        <f>IF(Model!AE$1&lt;='Assumptions (NG)'!$V$12,PPMT('Assumptions (NG)'!$V$9,Model!AE$1,'Assumptions (NG)'!$V$12,'Assumptions (NG)'!$V$7*Model!$Z$438*AVERAGE('Assumptions (NG)'!$V$2:$X$2)+ Model!$Z$439*AVERAGE('Assumptions (NG)'!$V$3:$X3))/10^9,0)</f>
        <v>-0.2143181732</v>
      </c>
      <c r="AI519" s="219">
        <f>IF(Model!AF$1&lt;='Assumptions (NG)'!$V$12,PPMT('Assumptions (NG)'!$V$9,Model!AF$1,'Assumptions (NG)'!$V$12,'Assumptions (NG)'!$V$7*Model!$Z$438*AVERAGE('Assumptions (NG)'!$V$2:$X$2)+ Model!$Z$439*AVERAGE('Assumptions (NG)'!$V$3:$X3))/10^9,0)</f>
        <v>-0.2303920362</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-0.1237619399</v>
      </c>
      <c r="AB520" s="219">
        <f>IF(Model!X$1&lt;='Assumptions (NG)'!$V$12,PPMT('Assumptions (NG)'!$V$9,Model!X$1,'Assumptions (NG)'!$V$12,'Assumptions (NG)'!$V$7*Model!$AA$438*AVERAGE('Assumptions (NG)'!$W$2:$Y$2)+ Model!$AA$439*AVERAGE('Assumptions (NG)'!$W$3:$Y3))/10^9,0)</f>
        <v>-0.1330440854</v>
      </c>
      <c r="AC520" s="219">
        <f>IF(Model!Y$1&lt;='Assumptions (NG)'!$V$12,PPMT('Assumptions (NG)'!$V$9,Model!Y$1,'Assumptions (NG)'!$V$12,'Assumptions (NG)'!$V$7*Model!$AA$438*AVERAGE('Assumptions (NG)'!$W$2:$Y$2)+ Model!$AA$439*AVERAGE('Assumptions (NG)'!$W$3:$Y3))/10^9,0)</f>
        <v>-0.1430223918</v>
      </c>
      <c r="AD520" s="219">
        <f>IF(Model!Z$1&lt;='Assumptions (NG)'!$V$12,PPMT('Assumptions (NG)'!$V$9,Model!Z$1,'Assumptions (NG)'!$V$12,'Assumptions (NG)'!$V$7*Model!$AA$438*AVERAGE('Assumptions (NG)'!$W$2:$Y$2)+ Model!$AA$439*AVERAGE('Assumptions (NG)'!$W$3:$Y3))/10^9,0)</f>
        <v>-0.1537490712</v>
      </c>
      <c r="AE520" s="219">
        <f>IF(Model!AA$1&lt;='Assumptions (NG)'!$V$12,PPMT('Assumptions (NG)'!$V$9,Model!AA$1,'Assumptions (NG)'!$V$12,'Assumptions (NG)'!$V$7*Model!$AA$438*AVERAGE('Assumptions (NG)'!$W$2:$Y$2)+ Model!$AA$439*AVERAGE('Assumptions (NG)'!$W$3:$Y3))/10^9,0)</f>
        <v>-0.1652802515</v>
      </c>
      <c r="AF520" s="219">
        <f>IF(Model!AB$1&lt;='Assumptions (NG)'!$V$12,PPMT('Assumptions (NG)'!$V$9,Model!AB$1,'Assumptions (NG)'!$V$12,'Assumptions (NG)'!$V$7*Model!$AA$438*AVERAGE('Assumptions (NG)'!$W$2:$Y$2)+ Model!$AA$439*AVERAGE('Assumptions (NG)'!$W$3:$Y3))/10^9,0)</f>
        <v>-0.1776762704</v>
      </c>
      <c r="AG520" s="219">
        <f>IF(Model!AC$1&lt;='Assumptions (NG)'!$V$12,PPMT('Assumptions (NG)'!$V$9,Model!AC$1,'Assumptions (NG)'!$V$12,'Assumptions (NG)'!$V$7*Model!$AA$438*AVERAGE('Assumptions (NG)'!$W$2:$Y$2)+ Model!$AA$439*AVERAGE('Assumptions (NG)'!$W$3:$Y3))/10^9,0)</f>
        <v>-0.1910019906</v>
      </c>
      <c r="AH520" s="219">
        <f>IF(Model!AD$1&lt;='Assumptions (NG)'!$V$12,PPMT('Assumptions (NG)'!$V$9,Model!AD$1,'Assumptions (NG)'!$V$12,'Assumptions (NG)'!$V$7*Model!$AA$438*AVERAGE('Assumptions (NG)'!$W$2:$Y$2)+ Model!$AA$439*AVERAGE('Assumptions (NG)'!$W$3:$Y3))/10^9,0)</f>
        <v>-0.2053271399</v>
      </c>
      <c r="AI520" s="219">
        <f>IF(Model!AE$1&lt;='Assumptions (NG)'!$V$12,PPMT('Assumptions (NG)'!$V$9,Model!AE$1,'Assumptions (NG)'!$V$12,'Assumptions (NG)'!$V$7*Model!$AA$438*AVERAGE('Assumptions (NG)'!$W$2:$Y$2)+ Model!$AA$439*AVERAGE('Assumptions (NG)'!$W$3:$Y3))/10^9,0)</f>
        <v>-0.2207266754</v>
      </c>
      <c r="AJ520" s="219">
        <f>IF(Model!AF$1&lt;='Assumptions (NG)'!$V$12,PPMT('Assumptions (NG)'!$V$9,Model!AF$1,'Assumptions (NG)'!$V$12,'Assumptions (NG)'!$V$7*Model!$AA$438*AVERAGE('Assumptions (NG)'!$W$2:$Y$2)+ Model!$AA$439*AVERAGE('Assumptions (NG)'!$W$3:$Y3))/10^9,0)</f>
        <v>-0.2372811761</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-0.07133709698</v>
      </c>
      <c r="AC521" s="219">
        <f>IF(Model!X$1&lt;='Assumptions (NG)'!$V$12,PPMT('Assumptions (NG)'!$V$9,Model!X$1,'Assumptions (NG)'!$V$12,'Assumptions (NG)'!$V$7*Model!$AB$438*AVERAGE('Assumptions (NG)'!$X$2:$Z$2)+ Model!$AB$439*AVERAGE('Assumptions (NG)'!$X$3:$Z3))/10^9,0)</f>
        <v>-0.07668737925</v>
      </c>
      <c r="AD521" s="219">
        <f>IF(Model!Y$1&lt;='Assumptions (NG)'!$V$12,PPMT('Assumptions (NG)'!$V$9,Model!Y$1,'Assumptions (NG)'!$V$12,'Assumptions (NG)'!$V$7*Model!$AB$438*AVERAGE('Assumptions (NG)'!$X$2:$Z$2)+ Model!$AB$439*AVERAGE('Assumptions (NG)'!$X$3:$Z3))/10^9,0)</f>
        <v>-0.0824389327</v>
      </c>
      <c r="AE521" s="219">
        <f>IF(Model!Z$1&lt;='Assumptions (NG)'!$V$12,PPMT('Assumptions (NG)'!$V$9,Model!Z$1,'Assumptions (NG)'!$V$12,'Assumptions (NG)'!$V$7*Model!$AB$438*AVERAGE('Assumptions (NG)'!$X$2:$Z$2)+ Model!$AB$439*AVERAGE('Assumptions (NG)'!$X$3:$Z3))/10^9,0)</f>
        <v>-0.08862185265</v>
      </c>
      <c r="AF521" s="219">
        <f>IF(Model!AA$1&lt;='Assumptions (NG)'!$V$12,PPMT('Assumptions (NG)'!$V$9,Model!AA$1,'Assumptions (NG)'!$V$12,'Assumptions (NG)'!$V$7*Model!$AB$438*AVERAGE('Assumptions (NG)'!$X$2:$Z$2)+ Model!$AB$439*AVERAGE('Assumptions (NG)'!$X$3:$Z3))/10^9,0)</f>
        <v>-0.0952684916</v>
      </c>
      <c r="AG521" s="219">
        <f>IF(Model!AB$1&lt;='Assumptions (NG)'!$V$12,PPMT('Assumptions (NG)'!$V$9,Model!AB$1,'Assumptions (NG)'!$V$12,'Assumptions (NG)'!$V$7*Model!$AB$438*AVERAGE('Assumptions (NG)'!$X$2:$Z$2)+ Model!$AB$439*AVERAGE('Assumptions (NG)'!$X$3:$Z3))/10^9,0)</f>
        <v>-0.1024136285</v>
      </c>
      <c r="AH521" s="219">
        <f>IF(Model!AC$1&lt;='Assumptions (NG)'!$V$12,PPMT('Assumptions (NG)'!$V$9,Model!AC$1,'Assumptions (NG)'!$V$12,'Assumptions (NG)'!$V$7*Model!$AB$438*AVERAGE('Assumptions (NG)'!$X$2:$Z$2)+ Model!$AB$439*AVERAGE('Assumptions (NG)'!$X$3:$Z3))/10^9,0)</f>
        <v>-0.1100946506</v>
      </c>
      <c r="AI521" s="219">
        <f>IF(Model!AD$1&lt;='Assumptions (NG)'!$V$12,PPMT('Assumptions (NG)'!$V$9,Model!AD$1,'Assumptions (NG)'!$V$12,'Assumptions (NG)'!$V$7*Model!$AB$438*AVERAGE('Assumptions (NG)'!$X$2:$Z$2)+ Model!$AB$439*AVERAGE('Assumptions (NG)'!$X$3:$Z3))/10^9,0)</f>
        <v>-0.1183517494</v>
      </c>
      <c r="AJ521" s="219">
        <f>IF(Model!AE$1&lt;='Assumptions (NG)'!$V$12,PPMT('Assumptions (NG)'!$V$9,Model!AE$1,'Assumptions (NG)'!$V$12,'Assumptions (NG)'!$V$7*Model!$AB$438*AVERAGE('Assumptions (NG)'!$X$2:$Z$2)+ Model!$AB$439*AVERAGE('Assumptions (NG)'!$X$3:$Z3))/10^9,0)</f>
        <v>-0.1272281306</v>
      </c>
      <c r="AK521" s="219">
        <f>IF(Model!AF$1&lt;='Assumptions (NG)'!$V$12,PPMT('Assumptions (NG)'!$V$9,Model!AF$1,'Assumptions (NG)'!$V$12,'Assumptions (NG)'!$V$7*Model!$AB$438*AVERAGE('Assumptions (NG)'!$X$2:$Z$2)+ Model!$AB$439*AVERAGE('Assumptions (NG)'!$X$3:$Z3))/10^9,0)</f>
        <v>-0.1367702404</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-0.07433222665</v>
      </c>
      <c r="AD522" s="219">
        <f>IF(Model!X$1&lt;='Assumptions (NG)'!$V$12,PPMT('Assumptions (NG)'!$V$9,Model!X$1,'Assumptions (NG)'!$V$12,'Assumptions (NG)'!$V$7*Model!$AC$438*AVERAGE('Assumptions (NG)'!$Y$2:$AA$2)+ Model!$AC$439*AVERAGE('Assumptions (NG)'!$Y$3:$AA3))/10^9,0)</f>
        <v>-0.07990714365</v>
      </c>
      <c r="AE522" s="219">
        <f>IF(Model!Y$1&lt;='Assumptions (NG)'!$V$12,PPMT('Assumptions (NG)'!$V$9,Model!Y$1,'Assumptions (NG)'!$V$12,'Assumptions (NG)'!$V$7*Model!$AC$438*AVERAGE('Assumptions (NG)'!$Y$2:$AA$2)+ Model!$AC$439*AVERAGE('Assumptions (NG)'!$Y$3:$AA3))/10^9,0)</f>
        <v>-0.08590017942</v>
      </c>
      <c r="AF522" s="219">
        <f>IF(Model!Z$1&lt;='Assumptions (NG)'!$V$12,PPMT('Assumptions (NG)'!$V$9,Model!Z$1,'Assumptions (NG)'!$V$12,'Assumptions (NG)'!$V$7*Model!$AC$438*AVERAGE('Assumptions (NG)'!$Y$2:$AA$2)+ Model!$AC$439*AVERAGE('Assumptions (NG)'!$Y$3:$AA3))/10^9,0)</f>
        <v>-0.09234269288</v>
      </c>
      <c r="AG522" s="219">
        <f>IF(Model!AA$1&lt;='Assumptions (NG)'!$V$12,PPMT('Assumptions (NG)'!$V$9,Model!AA$1,'Assumptions (NG)'!$V$12,'Assumptions (NG)'!$V$7*Model!$AC$438*AVERAGE('Assumptions (NG)'!$Y$2:$AA$2)+ Model!$AC$439*AVERAGE('Assumptions (NG)'!$Y$3:$AA3))/10^9,0)</f>
        <v>-0.09926839484</v>
      </c>
      <c r="AH522" s="219">
        <f>IF(Model!AB$1&lt;='Assumptions (NG)'!$V$12,PPMT('Assumptions (NG)'!$V$9,Model!AB$1,'Assumptions (NG)'!$V$12,'Assumptions (NG)'!$V$7*Model!$AC$438*AVERAGE('Assumptions (NG)'!$Y$2:$AA$2)+ Model!$AC$439*AVERAGE('Assumptions (NG)'!$Y$3:$AA3))/10^9,0)</f>
        <v>-0.1067135245</v>
      </c>
      <c r="AI522" s="219">
        <f>IF(Model!AC$1&lt;='Assumptions (NG)'!$V$12,PPMT('Assumptions (NG)'!$V$9,Model!AC$1,'Assumptions (NG)'!$V$12,'Assumptions (NG)'!$V$7*Model!$AC$438*AVERAGE('Assumptions (NG)'!$Y$2:$AA$2)+ Model!$AC$439*AVERAGE('Assumptions (NG)'!$Y$3:$AA3))/10^9,0)</f>
        <v>-0.1147170388</v>
      </c>
      <c r="AJ522" s="219">
        <f>IF(Model!AD$1&lt;='Assumptions (NG)'!$V$12,PPMT('Assumptions (NG)'!$V$9,Model!AD$1,'Assumptions (NG)'!$V$12,'Assumptions (NG)'!$V$7*Model!$AC$438*AVERAGE('Assumptions (NG)'!$Y$2:$AA$2)+ Model!$AC$439*AVERAGE('Assumptions (NG)'!$Y$3:$AA3))/10^9,0)</f>
        <v>-0.1233208167</v>
      </c>
      <c r="AK522" s="219">
        <f>IF(Model!AE$1&lt;='Assumptions (NG)'!$V$12,PPMT('Assumptions (NG)'!$V$9,Model!AE$1,'Assumptions (NG)'!$V$12,'Assumptions (NG)'!$V$7*Model!$AC$438*AVERAGE('Assumptions (NG)'!$Y$2:$AA$2)+ Model!$AC$439*AVERAGE('Assumptions (NG)'!$Y$3:$AA3))/10^9,0)</f>
        <v>-0.132569878</v>
      </c>
      <c r="AL522" s="219">
        <f>IF(Model!AF$1&lt;='Assumptions (NG)'!$V$12,PPMT('Assumptions (NG)'!$V$9,Model!AF$1,'Assumptions (NG)'!$V$12,'Assumptions (NG)'!$V$7*Model!$AC$438*AVERAGE('Assumptions (NG)'!$Y$2:$AA$2)+ Model!$AC$439*AVERAGE('Assumptions (NG)'!$Y$3:$AA3))/10^9,0)</f>
        <v>-0.1425126188</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-0.04972171956</v>
      </c>
      <c r="AE523" s="219">
        <f>IF(Model!X$1&lt;='Assumptions (NG)'!$V$12,PPMT('Assumptions (NG)'!$V$9,Model!X$1,'Assumptions (NG)'!$V$12,'Assumptions (NG)'!$V$7*Model!$AD$438*AVERAGE('Assumptions (NG)'!$Z$2:$AB$2)+ Model!$AD$439*AVERAGE('Assumptions (NG)'!$Z$3:$AB3))/10^9,0)</f>
        <v>-0.05345084852</v>
      </c>
      <c r="AF523" s="219">
        <f>IF(Model!Y$1&lt;='Assumptions (NG)'!$V$12,PPMT('Assumptions (NG)'!$V$9,Model!Y$1,'Assumptions (NG)'!$V$12,'Assumptions (NG)'!$V$7*Model!$AD$438*AVERAGE('Assumptions (NG)'!$Z$2:$AB$2)+ Model!$AD$439*AVERAGE('Assumptions (NG)'!$Z$3:$AB3))/10^9,0)</f>
        <v>-0.05745966216</v>
      </c>
      <c r="AG523" s="219">
        <f>IF(Model!Z$1&lt;='Assumptions (NG)'!$V$12,PPMT('Assumptions (NG)'!$V$9,Model!Z$1,'Assumptions (NG)'!$V$12,'Assumptions (NG)'!$V$7*Model!$AD$438*AVERAGE('Assumptions (NG)'!$Z$2:$AB$2)+ Model!$AD$439*AVERAGE('Assumptions (NG)'!$Z$3:$AB3))/10^9,0)</f>
        <v>-0.06176913682</v>
      </c>
      <c r="AH523" s="219">
        <f>IF(Model!AA$1&lt;='Assumptions (NG)'!$V$12,PPMT('Assumptions (NG)'!$V$9,Model!AA$1,'Assumptions (NG)'!$V$12,'Assumptions (NG)'!$V$7*Model!$AD$438*AVERAGE('Assumptions (NG)'!$Z$2:$AB$2)+ Model!$AD$439*AVERAGE('Assumptions (NG)'!$Z$3:$AB3))/10^9,0)</f>
        <v>-0.06640182209</v>
      </c>
      <c r="AI523" s="219">
        <f>IF(Model!AB$1&lt;='Assumptions (NG)'!$V$12,PPMT('Assumptions (NG)'!$V$9,Model!AB$1,'Assumptions (NG)'!$V$12,'Assumptions (NG)'!$V$7*Model!$AD$438*AVERAGE('Assumptions (NG)'!$Z$2:$AB$2)+ Model!$AD$439*AVERAGE('Assumptions (NG)'!$Z$3:$AB3))/10^9,0)</f>
        <v>-0.07138195874</v>
      </c>
      <c r="AJ523" s="219">
        <f>IF(Model!AC$1&lt;='Assumptions (NG)'!$V$12,PPMT('Assumptions (NG)'!$V$9,Model!AC$1,'Assumptions (NG)'!$V$12,'Assumptions (NG)'!$V$7*Model!$AD$438*AVERAGE('Assumptions (NG)'!$Z$2:$AB$2)+ Model!$AD$439*AVERAGE('Assumptions (NG)'!$Z$3:$AB3))/10^9,0)</f>
        <v>-0.07673560565</v>
      </c>
      <c r="AK523" s="219">
        <f>IF(Model!AD$1&lt;='Assumptions (NG)'!$V$12,PPMT('Assumptions (NG)'!$V$9,Model!AD$1,'Assumptions (NG)'!$V$12,'Assumptions (NG)'!$V$7*Model!$AD$438*AVERAGE('Assumptions (NG)'!$Z$2:$AB$2)+ Model!$AD$439*AVERAGE('Assumptions (NG)'!$Z$3:$AB3))/10^9,0)</f>
        <v>-0.08249077607</v>
      </c>
      <c r="AL523" s="219">
        <f>IF(Model!AE$1&lt;='Assumptions (NG)'!$V$12,PPMT('Assumptions (NG)'!$V$9,Model!AE$1,'Assumptions (NG)'!$V$12,'Assumptions (NG)'!$V$7*Model!$AD$438*AVERAGE('Assumptions (NG)'!$Z$2:$AB$2)+ Model!$AD$439*AVERAGE('Assumptions (NG)'!$Z$3:$AB3))/10^9,0)</f>
        <v>-0.08867758428</v>
      </c>
      <c r="AM523" s="219">
        <f>IF(Model!AF$1&lt;='Assumptions (NG)'!$V$12,PPMT('Assumptions (NG)'!$V$9,Model!AF$1,'Assumptions (NG)'!$V$12,'Assumptions (NG)'!$V$7*Model!$AD$438*AVERAGE('Assumptions (NG)'!$Z$2:$AB$2)+ Model!$AD$439*AVERAGE('Assumptions (NG)'!$Z$3:$AB3))/10^9,0)</f>
        <v>-0.0953284031</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-0.05921603426</v>
      </c>
      <c r="AF524" s="219">
        <f>IF(Model!X$1&lt;='Assumptions (NG)'!$V$12,PPMT('Assumptions (NG)'!$V$9,Model!X$1,'Assumptions (NG)'!$V$12,'Assumptions (NG)'!$V$7*Model!$AE$438*AVERAGE('Assumptions (NG)'!$AA$2:$AC$2)+ Model!$AE$439*AVERAGE('Assumptions (NG)'!$AA$3:$AC3))/10^9,0)</f>
        <v>-0.06365723683</v>
      </c>
      <c r="AG524" s="219">
        <f>IF(Model!Y$1&lt;='Assumptions (NG)'!$V$12,PPMT('Assumptions (NG)'!$V$9,Model!Y$1,'Assumptions (NG)'!$V$12,'Assumptions (NG)'!$V$7*Model!$AE$438*AVERAGE('Assumptions (NG)'!$AA$2:$AC$2)+ Model!$AE$439*AVERAGE('Assumptions (NG)'!$AA$3:$AC3))/10^9,0)</f>
        <v>-0.06843152959</v>
      </c>
      <c r="AH524" s="219">
        <f>IF(Model!Z$1&lt;='Assumptions (NG)'!$V$12,PPMT('Assumptions (NG)'!$V$9,Model!Z$1,'Assumptions (NG)'!$V$12,'Assumptions (NG)'!$V$7*Model!$AE$438*AVERAGE('Assumptions (NG)'!$AA$2:$AC$2)+ Model!$AE$439*AVERAGE('Assumptions (NG)'!$AA$3:$AC3))/10^9,0)</f>
        <v>-0.07356389431</v>
      </c>
      <c r="AI524" s="219">
        <f>IF(Model!AA$1&lt;='Assumptions (NG)'!$V$12,PPMT('Assumptions (NG)'!$V$9,Model!AA$1,'Assumptions (NG)'!$V$12,'Assumptions (NG)'!$V$7*Model!$AE$438*AVERAGE('Assumptions (NG)'!$AA$2:$AC$2)+ Model!$AE$439*AVERAGE('Assumptions (NG)'!$AA$3:$AC3))/10^9,0)</f>
        <v>-0.07908118639</v>
      </c>
      <c r="AJ524" s="219">
        <f>IF(Model!AB$1&lt;='Assumptions (NG)'!$V$12,PPMT('Assumptions (NG)'!$V$9,Model!AB$1,'Assumptions (NG)'!$V$12,'Assumptions (NG)'!$V$7*Model!$AE$438*AVERAGE('Assumptions (NG)'!$AA$2:$AC$2)+ Model!$AE$439*AVERAGE('Assumptions (NG)'!$AA$3:$AC3))/10^9,0)</f>
        <v>-0.08501227537</v>
      </c>
      <c r="AK524" s="219">
        <f>IF(Model!AC$1&lt;='Assumptions (NG)'!$V$12,PPMT('Assumptions (NG)'!$V$9,Model!AC$1,'Assumptions (NG)'!$V$12,'Assumptions (NG)'!$V$7*Model!$AE$438*AVERAGE('Assumptions (NG)'!$AA$2:$AC$2)+ Model!$AE$439*AVERAGE('Assumptions (NG)'!$AA$3:$AC3))/10^9,0)</f>
        <v>-0.09138819602</v>
      </c>
      <c r="AL524" s="219">
        <f>IF(Model!AD$1&lt;='Assumptions (NG)'!$V$12,PPMT('Assumptions (NG)'!$V$9,Model!AD$1,'Assumptions (NG)'!$V$12,'Assumptions (NG)'!$V$7*Model!$AE$438*AVERAGE('Assumptions (NG)'!$AA$2:$AC$2)+ Model!$AE$439*AVERAGE('Assumptions (NG)'!$AA$3:$AC3))/10^9,0)</f>
        <v>-0.09824231072</v>
      </c>
      <c r="AM524" s="219">
        <f>IF(Model!AE$1&lt;='Assumptions (NG)'!$V$12,PPMT('Assumptions (NG)'!$V$9,Model!AE$1,'Assumptions (NG)'!$V$12,'Assumptions (NG)'!$V$7*Model!$AE$438*AVERAGE('Assumptions (NG)'!$AA$2:$AC$2)+ Model!$AE$439*AVERAGE('Assumptions (NG)'!$AA$3:$AC3))/10^9,0)</f>
        <v>-0.105610484</v>
      </c>
      <c r="AN524" s="219">
        <f>IF(Model!AF$1&lt;='Assumptions (NG)'!$V$12,PPMT('Assumptions (NG)'!$V$9,Model!AF$1,'Assumptions (NG)'!$V$12,'Assumptions (NG)'!$V$7*Model!$AE$438*AVERAGE('Assumptions (NG)'!$AA$2:$AC$2)+ Model!$AE$439*AVERAGE('Assumptions (NG)'!$AA$3:$AC3))/10^9,0)</f>
        <v>-0.1135312703</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-0.06373424458</v>
      </c>
      <c r="AG525" s="219">
        <f>IF(Model!X$1&lt;='Assumptions (NG)'!$V$12,PPMT('Assumptions (NG)'!$V$9,Model!X$1,'Assumptions (NG)'!$V$12,'Assumptions (NG)'!$V$7*Model!$AF$438*AVERAGE('Assumptions (NG)'!$AB$2:$AD$2)+ Model!$AF$439*AVERAGE('Assumptions (NG)'!$AB$3:$AD3))/10^9,0)</f>
        <v>-0.06851431293</v>
      </c>
      <c r="AH525" s="219">
        <f>IF(Model!Y$1&lt;='Assumptions (NG)'!$V$12,PPMT('Assumptions (NG)'!$V$9,Model!Y$1,'Assumptions (NG)'!$V$12,'Assumptions (NG)'!$V$7*Model!$AF$438*AVERAGE('Assumptions (NG)'!$AB$2:$AD$2)+ Model!$AF$439*AVERAGE('Assumptions (NG)'!$AB$3:$AD3))/10^9,0)</f>
        <v>-0.07365288639</v>
      </c>
      <c r="AI525" s="219">
        <f>IF(Model!Z$1&lt;='Assumptions (NG)'!$V$12,PPMT('Assumptions (NG)'!$V$9,Model!Z$1,'Assumptions (NG)'!$V$12,'Assumptions (NG)'!$V$7*Model!$AF$438*AVERAGE('Assumptions (NG)'!$AB$2:$AD$2)+ Model!$AF$439*AVERAGE('Assumptions (NG)'!$AB$3:$AD3))/10^9,0)</f>
        <v>-0.07917685287</v>
      </c>
      <c r="AJ525" s="219">
        <f>IF(Model!AA$1&lt;='Assumptions (NG)'!$V$12,PPMT('Assumptions (NG)'!$V$9,Model!AA$1,'Assumptions (NG)'!$V$12,'Assumptions (NG)'!$V$7*Model!$AF$438*AVERAGE('Assumptions (NG)'!$AB$2:$AD$2)+ Model!$AF$439*AVERAGE('Assumptions (NG)'!$AB$3:$AD3))/10^9,0)</f>
        <v>-0.08511511684</v>
      </c>
      <c r="AK525" s="219">
        <f>IF(Model!AB$1&lt;='Assumptions (NG)'!$V$12,PPMT('Assumptions (NG)'!$V$9,Model!AB$1,'Assumptions (NG)'!$V$12,'Assumptions (NG)'!$V$7*Model!$AF$438*AVERAGE('Assumptions (NG)'!$AB$2:$AD$2)+ Model!$AF$439*AVERAGE('Assumptions (NG)'!$AB$3:$AD3))/10^9,0)</f>
        <v>-0.0914987506</v>
      </c>
      <c r="AL525" s="219">
        <f>IF(Model!AC$1&lt;='Assumptions (NG)'!$V$12,PPMT('Assumptions (NG)'!$V$9,Model!AC$1,'Assumptions (NG)'!$V$12,'Assumptions (NG)'!$V$7*Model!$AF$438*AVERAGE('Assumptions (NG)'!$AB$2:$AD$2)+ Model!$AF$439*AVERAGE('Assumptions (NG)'!$AB$3:$AD3))/10^9,0)</f>
        <v>-0.0983611569</v>
      </c>
      <c r="AM525" s="219">
        <f>IF(Model!AD$1&lt;='Assumptions (NG)'!$V$12,PPMT('Assumptions (NG)'!$V$9,Model!AD$1,'Assumptions (NG)'!$V$12,'Assumptions (NG)'!$V$7*Model!$AF$438*AVERAGE('Assumptions (NG)'!$AB$2:$AD$2)+ Model!$AF$439*AVERAGE('Assumptions (NG)'!$AB$3:$AD3))/10^9,0)</f>
        <v>-0.1057382437</v>
      </c>
      <c r="AN525" s="219">
        <f>IF(Model!AE$1&lt;='Assumptions (NG)'!$V$12,PPMT('Assumptions (NG)'!$V$9,Model!AE$1,'Assumptions (NG)'!$V$12,'Assumptions (NG)'!$V$7*Model!$AF$438*AVERAGE('Assumptions (NG)'!$AB$2:$AD$2)+ Model!$AF$439*AVERAGE('Assumptions (NG)'!$AB$3:$AD3))/10^9,0)</f>
        <v>-0.1136686119</v>
      </c>
      <c r="AO525" s="219">
        <f>IF(Model!AF$1&lt;='Assumptions (NG)'!$V$12,PPMT('Assumptions (NG)'!$V$9,Model!AF$1,'Assumptions (NG)'!$V$12,'Assumptions (NG)'!$V$7*Model!$AF$438*AVERAGE('Assumptions (NG)'!$AB$2:$AD$2)+ Model!$AF$439*AVERAGE('Assumptions (NG)'!$AB$3:$AD3))/10^9,0)</f>
        <v>-0.1221937578</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-0.07224277885</v>
      </c>
      <c r="AH526" s="219">
        <f>IF(Model!X$1&lt;='Assumptions (NG)'!$V$12,PPMT('Assumptions (NG)'!$V$9,Model!X$1,'Assumptions (NG)'!$V$12,'Assumptions (NG)'!$V$7*Model!$AG$438*AVERAGE('Assumptions (NG)'!$AC$2:$AE$2)+ Model!$AG$439*AVERAGE('Assumptions (NG)'!$AC$3:$AE3))/10^9,0)</f>
        <v>-0.07766098727</v>
      </c>
      <c r="AI526" s="219">
        <f>IF(Model!Y$1&lt;='Assumptions (NG)'!$V$12,PPMT('Assumptions (NG)'!$V$9,Model!Y$1,'Assumptions (NG)'!$V$12,'Assumptions (NG)'!$V$7*Model!$AG$438*AVERAGE('Assumptions (NG)'!$AC$2:$AE$2)+ Model!$AG$439*AVERAGE('Assumptions (NG)'!$AC$3:$AE3))/10^9,0)</f>
        <v>-0.08348556131</v>
      </c>
      <c r="AJ526" s="219">
        <f>IF(Model!Z$1&lt;='Assumptions (NG)'!$V$12,PPMT('Assumptions (NG)'!$V$9,Model!Z$1,'Assumptions (NG)'!$V$12,'Assumptions (NG)'!$V$7*Model!$AG$438*AVERAGE('Assumptions (NG)'!$AC$2:$AE$2)+ Model!$AG$439*AVERAGE('Assumptions (NG)'!$AC$3:$AE3))/10^9,0)</f>
        <v>-0.08974697841</v>
      </c>
      <c r="AK526" s="219">
        <f>IF(Model!AA$1&lt;='Assumptions (NG)'!$V$12,PPMT('Assumptions (NG)'!$V$9,Model!AA$1,'Assumptions (NG)'!$V$12,'Assumptions (NG)'!$V$7*Model!$AG$438*AVERAGE('Assumptions (NG)'!$AC$2:$AE$2)+ Model!$AG$439*AVERAGE('Assumptions (NG)'!$AC$3:$AE3))/10^9,0)</f>
        <v>-0.09647800179</v>
      </c>
      <c r="AL526" s="219">
        <f>IF(Model!AB$1&lt;='Assumptions (NG)'!$V$12,PPMT('Assumptions (NG)'!$V$9,Model!AB$1,'Assumptions (NG)'!$V$12,'Assumptions (NG)'!$V$7*Model!$AG$438*AVERAGE('Assumptions (NG)'!$AC$2:$AE$2)+ Model!$AG$439*AVERAGE('Assumptions (NG)'!$AC$3:$AE3))/10^9,0)</f>
        <v>-0.1037138519</v>
      </c>
      <c r="AM526" s="219">
        <f>IF(Model!AC$1&lt;='Assumptions (NG)'!$V$12,PPMT('Assumptions (NG)'!$V$9,Model!AC$1,'Assumptions (NG)'!$V$12,'Assumptions (NG)'!$V$7*Model!$AG$438*AVERAGE('Assumptions (NG)'!$AC$2:$AE$2)+ Model!$AG$439*AVERAGE('Assumptions (NG)'!$AC$3:$AE3))/10^9,0)</f>
        <v>-0.1114923908</v>
      </c>
      <c r="AN526" s="219">
        <f>IF(Model!AD$1&lt;='Assumptions (NG)'!$V$12,PPMT('Assumptions (NG)'!$V$9,Model!AD$1,'Assumptions (NG)'!$V$12,'Assumptions (NG)'!$V$7*Model!$AG$438*AVERAGE('Assumptions (NG)'!$AC$2:$AE$2)+ Model!$AG$439*AVERAGE('Assumptions (NG)'!$AC$3:$AE3))/10^9,0)</f>
        <v>-0.1198543201</v>
      </c>
      <c r="AO526" s="219">
        <f>IF(Model!AE$1&lt;='Assumptions (NG)'!$V$12,PPMT('Assumptions (NG)'!$V$9,Model!AE$1,'Assumptions (NG)'!$V$12,'Assumptions (NG)'!$V$7*Model!$AG$438*AVERAGE('Assumptions (NG)'!$AC$2:$AE$2)+ Model!$AG$439*AVERAGE('Assumptions (NG)'!$AC$3:$AE3))/10^9,0)</f>
        <v>-0.1288433941</v>
      </c>
      <c r="AP526" s="219">
        <f>IF(Model!AF$1&lt;='Assumptions (NG)'!$V$12,PPMT('Assumptions (NG)'!$V$9,Model!AF$1,'Assumptions (NG)'!$V$12,'Assumptions (NG)'!$V$7*Model!$AG$438*AVERAGE('Assumptions (NG)'!$AC$2:$AE$2)+ Model!$AG$439*AVERAGE('Assumptions (NG)'!$AC$3:$AE3))/10^9,0)</f>
        <v>-0.1385066487</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-0.02763705235</v>
      </c>
      <c r="AI527" s="219">
        <f>IF(Model!X$1&lt;='Assumptions (NG)'!$V$12,PPMT('Assumptions (NG)'!$V$9,Model!X$1,'Assumptions (NG)'!$V$12,'Assumptions (NG)'!$V$7*Model!$AH$438*AVERAGE('Assumptions (NG)'!$AD$2:$AF$2)+ Model!$AH$439*AVERAGE('Assumptions (NG)'!$AD$3:$AF3))/10^9,0)</f>
        <v>-0.02970983128</v>
      </c>
      <c r="AJ527" s="219">
        <f>IF(Model!Y$1&lt;='Assumptions (NG)'!$V$12,PPMT('Assumptions (NG)'!$V$9,Model!Y$1,'Assumptions (NG)'!$V$12,'Assumptions (NG)'!$V$7*Model!$AH$438*AVERAGE('Assumptions (NG)'!$AD$2:$AF$2)+ Model!$AH$439*AVERAGE('Assumptions (NG)'!$AD$3:$AF3))/10^9,0)</f>
        <v>-0.03193806862</v>
      </c>
      <c r="AK527" s="219">
        <f>IF(Model!Z$1&lt;='Assumptions (NG)'!$V$12,PPMT('Assumptions (NG)'!$V$9,Model!Z$1,'Assumptions (NG)'!$V$12,'Assumptions (NG)'!$V$7*Model!$AH$438*AVERAGE('Assumptions (NG)'!$AD$2:$AF$2)+ Model!$AH$439*AVERAGE('Assumptions (NG)'!$AD$3:$AF3))/10^9,0)</f>
        <v>-0.03433342377</v>
      </c>
      <c r="AL527" s="219">
        <f>IF(Model!AA$1&lt;='Assumptions (NG)'!$V$12,PPMT('Assumptions (NG)'!$V$9,Model!AA$1,'Assumptions (NG)'!$V$12,'Assumptions (NG)'!$V$7*Model!$AH$438*AVERAGE('Assumptions (NG)'!$AD$2:$AF$2)+ Model!$AH$439*AVERAGE('Assumptions (NG)'!$AD$3:$AF3))/10^9,0)</f>
        <v>-0.03690843055</v>
      </c>
      <c r="AM527" s="219">
        <f>IF(Model!AB$1&lt;='Assumptions (NG)'!$V$12,PPMT('Assumptions (NG)'!$V$9,Model!AB$1,'Assumptions (NG)'!$V$12,'Assumptions (NG)'!$V$7*Model!$AH$438*AVERAGE('Assumptions (NG)'!$AD$2:$AF$2)+ Model!$AH$439*AVERAGE('Assumptions (NG)'!$AD$3:$AF3))/10^9,0)</f>
        <v>-0.03967656284</v>
      </c>
      <c r="AN527" s="219">
        <f>IF(Model!AC$1&lt;='Assumptions (NG)'!$V$12,PPMT('Assumptions (NG)'!$V$9,Model!AC$1,'Assumptions (NG)'!$V$12,'Assumptions (NG)'!$V$7*Model!$AH$438*AVERAGE('Assumptions (NG)'!$AD$2:$AF$2)+ Model!$AH$439*AVERAGE('Assumptions (NG)'!$AD$3:$AF3))/10^9,0)</f>
        <v>-0.04265230506</v>
      </c>
      <c r="AO527" s="219">
        <f>IF(Model!AD$1&lt;='Assumptions (NG)'!$V$12,PPMT('Assumptions (NG)'!$V$9,Model!AD$1,'Assumptions (NG)'!$V$12,'Assumptions (NG)'!$V$7*Model!$AH$438*AVERAGE('Assumptions (NG)'!$AD$2:$AF$2)+ Model!$AH$439*AVERAGE('Assumptions (NG)'!$AD$3:$AF3))/10^9,0)</f>
        <v>-0.04585122794</v>
      </c>
      <c r="AP527" s="219">
        <f>IF(Model!AE$1&lt;='Assumptions (NG)'!$V$12,PPMT('Assumptions (NG)'!$V$9,Model!AE$1,'Assumptions (NG)'!$V$12,'Assumptions (NG)'!$V$7*Model!$AH$438*AVERAGE('Assumptions (NG)'!$AD$2:$AF$2)+ Model!$AH$439*AVERAGE('Assumptions (NG)'!$AD$3:$AF3))/10^9,0)</f>
        <v>-0.04929007003</v>
      </c>
      <c r="AQ527" s="219">
        <f>IF(Model!AF$1&lt;='Assumptions (NG)'!$V$12,PPMT('Assumptions (NG)'!$V$9,Model!AF$1,'Assumptions (NG)'!$V$12,'Assumptions (NG)'!$V$7*Model!$AH$438*AVERAGE('Assumptions (NG)'!$AD$2:$AF$2)+ Model!$AH$439*AVERAGE('Assumptions (NG)'!$AD$3:$AF3))/10^9,0)</f>
        <v>-0.05298682528</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-0.04435829717</v>
      </c>
      <c r="AJ528" s="219">
        <f>IF(Model!X$1&lt;='Assumptions (NG)'!$V$12,PPMT('Assumptions (NG)'!$V$9,Model!X$1,'Assumptions (NG)'!$V$12,'Assumptions (NG)'!$V$7*Model!$AI$438*AVERAGE('Assumptions (NG)'!$AE$2:$AG$2)+ Model!$AI$439*AVERAGE('Assumptions (NG)'!$AE$3:$AG3))/10^9,0)</f>
        <v>-0.04768516946</v>
      </c>
      <c r="AK528" s="219">
        <f>IF(Model!Y$1&lt;='Assumptions (NG)'!$V$12,PPMT('Assumptions (NG)'!$V$9,Model!Y$1,'Assumptions (NG)'!$V$12,'Assumptions (NG)'!$V$7*Model!$AI$438*AVERAGE('Assumptions (NG)'!$AE$2:$AG$2)+ Model!$AI$439*AVERAGE('Assumptions (NG)'!$AE$3:$AG3))/10^9,0)</f>
        <v>-0.05126155717</v>
      </c>
      <c r="AL528" s="219">
        <f>IF(Model!Z$1&lt;='Assumptions (NG)'!$V$12,PPMT('Assumptions (NG)'!$V$9,Model!Z$1,'Assumptions (NG)'!$V$12,'Assumptions (NG)'!$V$7*Model!$AI$438*AVERAGE('Assumptions (NG)'!$AE$2:$AG$2)+ Model!$AI$439*AVERAGE('Assumptions (NG)'!$AE$3:$AG3))/10^9,0)</f>
        <v>-0.05510617396</v>
      </c>
      <c r="AM528" s="219">
        <f>IF(Model!AA$1&lt;='Assumptions (NG)'!$V$12,PPMT('Assumptions (NG)'!$V$9,Model!AA$1,'Assumptions (NG)'!$V$12,'Assumptions (NG)'!$V$7*Model!$AI$438*AVERAGE('Assumptions (NG)'!$AE$2:$AG$2)+ Model!$AI$439*AVERAGE('Assumptions (NG)'!$AE$3:$AG3))/10^9,0)</f>
        <v>-0.059239137</v>
      </c>
      <c r="AN528" s="219">
        <f>IF(Model!AB$1&lt;='Assumptions (NG)'!$V$12,PPMT('Assumptions (NG)'!$V$9,Model!AB$1,'Assumptions (NG)'!$V$12,'Assumptions (NG)'!$V$7*Model!$AI$438*AVERAGE('Assumptions (NG)'!$AE$2:$AG$2)+ Model!$AI$439*AVERAGE('Assumptions (NG)'!$AE$3:$AG3))/10^9,0)</f>
        <v>-0.06368207228</v>
      </c>
      <c r="AO528" s="219">
        <f>IF(Model!AC$1&lt;='Assumptions (NG)'!$V$12,PPMT('Assumptions (NG)'!$V$9,Model!AC$1,'Assumptions (NG)'!$V$12,'Assumptions (NG)'!$V$7*Model!$AI$438*AVERAGE('Assumptions (NG)'!$AE$2:$AG$2)+ Model!$AI$439*AVERAGE('Assumptions (NG)'!$AE$3:$AG3))/10^9,0)</f>
        <v>-0.0684582277</v>
      </c>
      <c r="AP528" s="219">
        <f>IF(Model!AD$1&lt;='Assumptions (NG)'!$V$12,PPMT('Assumptions (NG)'!$V$9,Model!AD$1,'Assumptions (NG)'!$V$12,'Assumptions (NG)'!$V$7*Model!$AI$438*AVERAGE('Assumptions (NG)'!$AE$2:$AG$2)+ Model!$AI$439*AVERAGE('Assumptions (NG)'!$AE$3:$AG3))/10^9,0)</f>
        <v>-0.07359259478</v>
      </c>
      <c r="AQ528" s="219">
        <f>IF(Model!AE$1&lt;='Assumptions (NG)'!$V$12,PPMT('Assumptions (NG)'!$V$9,Model!AE$1,'Assumptions (NG)'!$V$12,'Assumptions (NG)'!$V$7*Model!$AI$438*AVERAGE('Assumptions (NG)'!$AE$2:$AG$2)+ Model!$AI$439*AVERAGE('Assumptions (NG)'!$AE$3:$AG3))/10^9,0)</f>
        <v>-0.07911203939</v>
      </c>
      <c r="AR528" s="219">
        <f>IF(Model!AF$1&lt;='Assumptions (NG)'!$V$12,PPMT('Assumptions (NG)'!$V$9,Model!AF$1,'Assumptions (NG)'!$V$12,'Assumptions (NG)'!$V$7*Model!$AI$438*AVERAGE('Assumptions (NG)'!$AE$2:$AG$2)+ Model!$AI$439*AVERAGE('Assumptions (NG)'!$AE$3:$AG3))/10^9,0)</f>
        <v>-0.08504544234</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-0.02301515149</v>
      </c>
      <c r="AK529" s="219">
        <f>IF(Model!X$1&lt;='Assumptions (NG)'!$V$12,PPMT('Assumptions (NG)'!$V$9,Model!X$1,'Assumptions (NG)'!$V$12,'Assumptions (NG)'!$V$7*Model!$AJ$438*AVERAGE('Assumptions (NG)'!$AF$2:$AH$2)+ Model!$AJ$439*AVERAGE('Assumptions (NG)'!$AF$3:$AH3))/10^9,0)</f>
        <v>-0.02474128785</v>
      </c>
      <c r="AL529" s="219">
        <f>IF(Model!Y$1&lt;='Assumptions (NG)'!$V$12,PPMT('Assumptions (NG)'!$V$9,Model!Y$1,'Assumptions (NG)'!$V$12,'Assumptions (NG)'!$V$7*Model!$AJ$438*AVERAGE('Assumptions (NG)'!$AF$2:$AH$2)+ Model!$AJ$439*AVERAGE('Assumptions (NG)'!$AF$3:$AH3))/10^9,0)</f>
        <v>-0.02659688444</v>
      </c>
      <c r="AM529" s="219">
        <f>IF(Model!Z$1&lt;='Assumptions (NG)'!$V$12,PPMT('Assumptions (NG)'!$V$9,Model!Z$1,'Assumptions (NG)'!$V$12,'Assumptions (NG)'!$V$7*Model!$AJ$438*AVERAGE('Assumptions (NG)'!$AF$2:$AH$2)+ Model!$AJ$439*AVERAGE('Assumptions (NG)'!$AF$3:$AH3))/10^9,0)</f>
        <v>-0.02859165077</v>
      </c>
      <c r="AN529" s="219">
        <f>IF(Model!AA$1&lt;='Assumptions (NG)'!$V$12,PPMT('Assumptions (NG)'!$V$9,Model!AA$1,'Assumptions (NG)'!$V$12,'Assumptions (NG)'!$V$7*Model!$AJ$438*AVERAGE('Assumptions (NG)'!$AF$2:$AH$2)+ Model!$AJ$439*AVERAGE('Assumptions (NG)'!$AF$3:$AH3))/10^9,0)</f>
        <v>-0.03073602458</v>
      </c>
      <c r="AO529" s="219">
        <f>IF(Model!AB$1&lt;='Assumptions (NG)'!$V$12,PPMT('Assumptions (NG)'!$V$9,Model!AB$1,'Assumptions (NG)'!$V$12,'Assumptions (NG)'!$V$7*Model!$AJ$438*AVERAGE('Assumptions (NG)'!$AF$2:$AH$2)+ Model!$AJ$439*AVERAGE('Assumptions (NG)'!$AF$3:$AH3))/10^9,0)</f>
        <v>-0.03304122642</v>
      </c>
      <c r="AP529" s="219">
        <f>IF(Model!AC$1&lt;='Assumptions (NG)'!$V$12,PPMT('Assumptions (NG)'!$V$9,Model!AC$1,'Assumptions (NG)'!$V$12,'Assumptions (NG)'!$V$7*Model!$AJ$438*AVERAGE('Assumptions (NG)'!$AF$2:$AH$2)+ Model!$AJ$439*AVERAGE('Assumptions (NG)'!$AF$3:$AH3))/10^9,0)</f>
        <v>-0.0355193184</v>
      </c>
      <c r="AQ529" s="219">
        <f>IF(Model!AD$1&lt;='Assumptions (NG)'!$V$12,PPMT('Assumptions (NG)'!$V$9,Model!AD$1,'Assumptions (NG)'!$V$12,'Assumptions (NG)'!$V$7*Model!$AJ$438*AVERAGE('Assumptions (NG)'!$AF$2:$AH$2)+ Model!$AJ$439*AVERAGE('Assumptions (NG)'!$AF$3:$AH3))/10^9,0)</f>
        <v>-0.03818326728</v>
      </c>
      <c r="AR529" s="219">
        <f>IF(Model!AE$1&lt;='Assumptions (NG)'!$V$12,PPMT('Assumptions (NG)'!$V$9,Model!AE$1,'Assumptions (NG)'!$V$12,'Assumptions (NG)'!$V$7*Model!$AJ$438*AVERAGE('Assumptions (NG)'!$AF$2:$AH$2)+ Model!$AJ$439*AVERAGE('Assumptions (NG)'!$AF$3:$AH3))/10^9,0)</f>
        <v>-0.04104701233</v>
      </c>
      <c r="AS529" s="219">
        <f>IF(Model!AF$1&lt;='Assumptions (NG)'!$V$12,PPMT('Assumptions (NG)'!$V$9,Model!AF$1,'Assumptions (NG)'!$V$12,'Assumptions (NG)'!$V$7*Model!$AJ$438*AVERAGE('Assumptions (NG)'!$AF$2:$AH$2)+ Model!$AJ$439*AVERAGE('Assumptions (NG)'!$AF$3:$AH3))/10^9,0)</f>
        <v>-0.04412553825</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-0.04675021228</v>
      </c>
      <c r="AL530" s="219">
        <f>IF(Model!X$1&lt;='Assumptions (NG)'!$V$12,PPMT('Assumptions (NG)'!$V$9,Model!X$1,'Assumptions (NG)'!$V$12,'Assumptions (NG)'!$V$7*Model!$AK$438*AVERAGE('Assumptions (NG)'!$AG$2:$AI$2)+ Model!$AK$439*AVERAGE('Assumptions (NG)'!$AG$3:$AI3))/10^9,0)</f>
        <v>-0.0502564782</v>
      </c>
      <c r="AM530" s="219">
        <f>IF(Model!Y$1&lt;='Assumptions (NG)'!$V$12,PPMT('Assumptions (NG)'!$V$9,Model!Y$1,'Assumptions (NG)'!$V$12,'Assumptions (NG)'!$V$7*Model!$AK$438*AVERAGE('Assumptions (NG)'!$AG$2:$AI$2)+ Model!$AK$439*AVERAGE('Assumptions (NG)'!$AG$3:$AI3))/10^9,0)</f>
        <v>-0.05402571407</v>
      </c>
      <c r="AN530" s="219">
        <f>IF(Model!Z$1&lt;='Assumptions (NG)'!$V$12,PPMT('Assumptions (NG)'!$V$9,Model!Z$1,'Assumptions (NG)'!$V$12,'Assumptions (NG)'!$V$7*Model!$AK$438*AVERAGE('Assumptions (NG)'!$AG$2:$AI$2)+ Model!$AK$439*AVERAGE('Assumptions (NG)'!$AG$3:$AI3))/10^9,0)</f>
        <v>-0.05807764262</v>
      </c>
      <c r="AO530" s="219">
        <f>IF(Model!AA$1&lt;='Assumptions (NG)'!$V$12,PPMT('Assumptions (NG)'!$V$9,Model!AA$1,'Assumptions (NG)'!$V$12,'Assumptions (NG)'!$V$7*Model!$AK$438*AVERAGE('Assumptions (NG)'!$AG$2:$AI$2)+ Model!$AK$439*AVERAGE('Assumptions (NG)'!$AG$3:$AI3))/10^9,0)</f>
        <v>-0.06243346582</v>
      </c>
      <c r="AP530" s="219">
        <f>IF(Model!AB$1&lt;='Assumptions (NG)'!$V$12,PPMT('Assumptions (NG)'!$V$9,Model!AB$1,'Assumptions (NG)'!$V$12,'Assumptions (NG)'!$V$7*Model!$AK$438*AVERAGE('Assumptions (NG)'!$AG$2:$AI$2)+ Model!$AK$439*AVERAGE('Assumptions (NG)'!$AG$3:$AI3))/10^9,0)</f>
        <v>-0.06711597576</v>
      </c>
      <c r="AQ530" s="219">
        <f>IF(Model!AC$1&lt;='Assumptions (NG)'!$V$12,PPMT('Assumptions (NG)'!$V$9,Model!AC$1,'Assumptions (NG)'!$V$12,'Assumptions (NG)'!$V$7*Model!$AK$438*AVERAGE('Assumptions (NG)'!$AG$2:$AI$2)+ Model!$AK$439*AVERAGE('Assumptions (NG)'!$AG$3:$AI3))/10^9,0)</f>
        <v>-0.07214967394</v>
      </c>
      <c r="AR530" s="219">
        <f>IF(Model!AD$1&lt;='Assumptions (NG)'!$V$12,PPMT('Assumptions (NG)'!$V$9,Model!AD$1,'Assumptions (NG)'!$V$12,'Assumptions (NG)'!$V$7*Model!$AK$438*AVERAGE('Assumptions (NG)'!$AG$2:$AI$2)+ Model!$AK$439*AVERAGE('Assumptions (NG)'!$AG$3:$AI3))/10^9,0)</f>
        <v>-0.07756089948</v>
      </c>
      <c r="AS530" s="219">
        <f>IF(Model!AE$1&lt;='Assumptions (NG)'!$V$12,PPMT('Assumptions (NG)'!$V$9,Model!AE$1,'Assumptions (NG)'!$V$12,'Assumptions (NG)'!$V$7*Model!$AK$438*AVERAGE('Assumptions (NG)'!$AG$2:$AI$2)+ Model!$AK$439*AVERAGE('Assumptions (NG)'!$AG$3:$AI3))/10^9,0)</f>
        <v>-0.08337796694</v>
      </c>
      <c r="AT530" s="219">
        <f>IF(Model!AF$1&lt;='Assumptions (NG)'!$V$12,PPMT('Assumptions (NG)'!$V$9,Model!AF$1,'Assumptions (NG)'!$V$12,'Assumptions (NG)'!$V$7*Model!$AK$438*AVERAGE('Assumptions (NG)'!$AG$2:$AI$2)+ Model!$AK$439*AVERAGE('Assumptions (NG)'!$AG$3:$AI3))/10^9,0)</f>
        <v>-0.08963131447</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-0.09130101432</v>
      </c>
      <c r="AM531" s="219">
        <f>IF(Model!X$1&lt;='Assumptions (NG)'!$V$12,PPMT('Assumptions (NG)'!$V$9,Model!X$1,'Assumptions (NG)'!$V$12,'Assumptions (NG)'!$V$7*Model!$AL$438*AVERAGE('Assumptions (NG)'!$AH$2:$AJ$2)+ Model!$AL$439*AVERAGE('Assumptions (NG)'!$AH$3:$AJ3))/10^9,0)</f>
        <v>-0.0981485904</v>
      </c>
      <c r="AN531" s="219">
        <f>IF(Model!Y$1&lt;='Assumptions (NG)'!$V$12,PPMT('Assumptions (NG)'!$V$9,Model!Y$1,'Assumptions (NG)'!$V$12,'Assumptions (NG)'!$V$7*Model!$AL$438*AVERAGE('Assumptions (NG)'!$AH$2:$AJ$2)+ Model!$AL$439*AVERAGE('Assumptions (NG)'!$AH$3:$AJ3))/10^9,0)</f>
        <v>-0.1055097347</v>
      </c>
      <c r="AO531" s="219">
        <f>IF(Model!Z$1&lt;='Assumptions (NG)'!$V$12,PPMT('Assumptions (NG)'!$V$9,Model!Z$1,'Assumptions (NG)'!$V$12,'Assumptions (NG)'!$V$7*Model!$AL$438*AVERAGE('Assumptions (NG)'!$AH$2:$AJ$2)+ Model!$AL$439*AVERAGE('Assumptions (NG)'!$AH$3:$AJ3))/10^9,0)</f>
        <v>-0.1134229648</v>
      </c>
      <c r="AP531" s="219">
        <f>IF(Model!AA$1&lt;='Assumptions (NG)'!$V$12,PPMT('Assumptions (NG)'!$V$9,Model!AA$1,'Assumptions (NG)'!$V$12,'Assumptions (NG)'!$V$7*Model!$AL$438*AVERAGE('Assumptions (NG)'!$AH$2:$AJ$2)+ Model!$AL$439*AVERAGE('Assumptions (NG)'!$AH$3:$AJ3))/10^9,0)</f>
        <v>-0.1219296871</v>
      </c>
      <c r="AQ531" s="219">
        <f>IF(Model!AB$1&lt;='Assumptions (NG)'!$V$12,PPMT('Assumptions (NG)'!$V$9,Model!AB$1,'Assumptions (NG)'!$V$12,'Assumptions (NG)'!$V$7*Model!$AL$438*AVERAGE('Assumptions (NG)'!$AH$2:$AJ$2)+ Model!$AL$439*AVERAGE('Assumptions (NG)'!$AH$3:$AJ3))/10^9,0)</f>
        <v>-0.1310744137</v>
      </c>
      <c r="AR531" s="219">
        <f>IF(Model!AC$1&lt;='Assumptions (NG)'!$V$12,PPMT('Assumptions (NG)'!$V$9,Model!AC$1,'Assumptions (NG)'!$V$12,'Assumptions (NG)'!$V$7*Model!$AL$438*AVERAGE('Assumptions (NG)'!$AH$2:$AJ$2)+ Model!$AL$439*AVERAGE('Assumptions (NG)'!$AH$3:$AJ3))/10^9,0)</f>
        <v>-0.1409049947</v>
      </c>
      <c r="AS531" s="219">
        <f>IF(Model!AD$1&lt;='Assumptions (NG)'!$V$12,PPMT('Assumptions (NG)'!$V$9,Model!AD$1,'Assumptions (NG)'!$V$12,'Assumptions (NG)'!$V$7*Model!$AL$438*AVERAGE('Assumptions (NG)'!$AH$2:$AJ$2)+ Model!$AL$439*AVERAGE('Assumptions (NG)'!$AH$3:$AJ3))/10^9,0)</f>
        <v>-0.1514728693</v>
      </c>
      <c r="AT531" s="219">
        <f>IF(Model!AE$1&lt;='Assumptions (NG)'!$V$12,PPMT('Assumptions (NG)'!$V$9,Model!AE$1,'Assumptions (NG)'!$V$12,'Assumptions (NG)'!$V$7*Model!$AL$438*AVERAGE('Assumptions (NG)'!$AH$2:$AJ$2)+ Model!$AL$439*AVERAGE('Assumptions (NG)'!$AH$3:$AJ3))/10^9,0)</f>
        <v>-0.1628333345</v>
      </c>
      <c r="AU531" s="219">
        <f>IF(Model!AF$1&lt;='Assumptions (NG)'!$V$12,PPMT('Assumptions (NG)'!$V$9,Model!AF$1,'Assumptions (NG)'!$V$12,'Assumptions (NG)'!$V$7*Model!$AL$438*AVERAGE('Assumptions (NG)'!$AH$2:$AJ$2)+ Model!$AL$439*AVERAGE('Assumptions (NG)'!$AH$3:$AJ3))/10^9,0)</f>
        <v>-0.1750458346</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-0.4998484866</v>
      </c>
      <c r="AN532" s="219">
        <f>IF(Model!X$1&lt;='Assumptions (NG)'!$V$12,PPMT('Assumptions (NG)'!$V$9,Model!X$1,'Assumptions (NG)'!$V$12,'Assumptions (NG)'!$V$7*Model!$AM$438*AVERAGE('Assumptions (NG)'!$AI$2:$AK$2)+ Model!$AM$439*AVERAGE('Assumptions (NG)'!$AI$3:$AK3))/10^9,0)</f>
        <v>-0.5373371231</v>
      </c>
      <c r="AO532" s="219">
        <f>IF(Model!Y$1&lt;='Assumptions (NG)'!$V$12,PPMT('Assumptions (NG)'!$V$9,Model!Y$1,'Assumptions (NG)'!$V$12,'Assumptions (NG)'!$V$7*Model!$AM$438*AVERAGE('Assumptions (NG)'!$AI$2:$AK$2)+ Model!$AM$439*AVERAGE('Assumptions (NG)'!$AI$3:$AK3))/10^9,0)</f>
        <v>-0.5776374073</v>
      </c>
      <c r="AP532" s="219">
        <f>IF(Model!Z$1&lt;='Assumptions (NG)'!$V$12,PPMT('Assumptions (NG)'!$V$9,Model!Z$1,'Assumptions (NG)'!$V$12,'Assumptions (NG)'!$V$7*Model!$AM$438*AVERAGE('Assumptions (NG)'!$AI$2:$AK$2)+ Model!$AM$439*AVERAGE('Assumptions (NG)'!$AI$3:$AK3))/10^9,0)</f>
        <v>-0.6209602128</v>
      </c>
      <c r="AQ532" s="219">
        <f>IF(Model!AA$1&lt;='Assumptions (NG)'!$V$12,PPMT('Assumptions (NG)'!$V$9,Model!AA$1,'Assumptions (NG)'!$V$12,'Assumptions (NG)'!$V$7*Model!$AM$438*AVERAGE('Assumptions (NG)'!$AI$2:$AK$2)+ Model!$AM$439*AVERAGE('Assumptions (NG)'!$AI$3:$AK3))/10^9,0)</f>
        <v>-0.6675322288</v>
      </c>
      <c r="AR532" s="219">
        <f>IF(Model!AB$1&lt;='Assumptions (NG)'!$V$12,PPMT('Assumptions (NG)'!$V$9,Model!AB$1,'Assumptions (NG)'!$V$12,'Assumptions (NG)'!$V$7*Model!$AM$438*AVERAGE('Assumptions (NG)'!$AI$2:$AK$2)+ Model!$AM$439*AVERAGE('Assumptions (NG)'!$AI$3:$AK3))/10^9,0)</f>
        <v>-0.717597146</v>
      </c>
      <c r="AS532" s="219">
        <f>IF(Model!AC$1&lt;='Assumptions (NG)'!$V$12,PPMT('Assumptions (NG)'!$V$9,Model!AC$1,'Assumptions (NG)'!$V$12,'Assumptions (NG)'!$V$7*Model!$AM$438*AVERAGE('Assumptions (NG)'!$AI$2:$AK$2)+ Model!$AM$439*AVERAGE('Assumptions (NG)'!$AI$3:$AK3))/10^9,0)</f>
        <v>-0.7714169319</v>
      </c>
      <c r="AT532" s="219">
        <f>IF(Model!AD$1&lt;='Assumptions (NG)'!$V$12,PPMT('Assumptions (NG)'!$V$9,Model!AD$1,'Assumptions (NG)'!$V$12,'Assumptions (NG)'!$V$7*Model!$AM$438*AVERAGE('Assumptions (NG)'!$AI$2:$AK$2)+ Model!$AM$439*AVERAGE('Assumptions (NG)'!$AI$3:$AK3))/10^9,0)</f>
        <v>-0.8292732018</v>
      </c>
      <c r="AU532" s="219">
        <f>IF(Model!AE$1&lt;='Assumptions (NG)'!$V$12,PPMT('Assumptions (NG)'!$V$9,Model!AE$1,'Assumptions (NG)'!$V$12,'Assumptions (NG)'!$V$7*Model!$AM$438*AVERAGE('Assumptions (NG)'!$AI$2:$AK$2)+ Model!$AM$439*AVERAGE('Assumptions (NG)'!$AI$3:$AK3))/10^9,0)</f>
        <v>-0.8914686919</v>
      </c>
      <c r="AV532" s="219">
        <f>IF(Model!AF$1&lt;='Assumptions (NG)'!$V$12,PPMT('Assumptions (NG)'!$V$9,Model!AF$1,'Assumptions (NG)'!$V$12,'Assumptions (NG)'!$V$7*Model!$AM$438*AVERAGE('Assumptions (NG)'!$AI$2:$AK$2)+ Model!$AM$439*AVERAGE('Assumptions (NG)'!$AI$3:$AK3))/10^9,0)</f>
        <v>-0.9583288438</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-0.3684170703</v>
      </c>
      <c r="AO533" s="219">
        <f>IF(Model!X$1&lt;='Assumptions (NG)'!$V$12,PPMT('Assumptions (NG)'!$V$9,Model!X$1,'Assumptions (NG)'!$V$12,'Assumptions (NG)'!$V$7*Model!$AN$438*AVERAGE('Assumptions (NG)'!$AJ$2:$AL$2)+ Model!$AN$439*AVERAGE('Assumptions (NG)'!$AJ$3:$AL3))/10^9,0)</f>
        <v>-0.3960483505</v>
      </c>
      <c r="AP533" s="219">
        <f>IF(Model!Y$1&lt;='Assumptions (NG)'!$V$12,PPMT('Assumptions (NG)'!$V$9,Model!Y$1,'Assumptions (NG)'!$V$12,'Assumptions (NG)'!$V$7*Model!$AN$438*AVERAGE('Assumptions (NG)'!$AJ$2:$AL$2)+ Model!$AN$439*AVERAGE('Assumptions (NG)'!$AJ$3:$AL3))/10^9,0)</f>
        <v>-0.4257519768</v>
      </c>
      <c r="AQ533" s="219">
        <f>IF(Model!Z$1&lt;='Assumptions (NG)'!$V$12,PPMT('Assumptions (NG)'!$V$9,Model!Z$1,'Assumptions (NG)'!$V$12,'Assumptions (NG)'!$V$7*Model!$AN$438*AVERAGE('Assumptions (NG)'!$AJ$2:$AL$2)+ Model!$AN$439*AVERAGE('Assumptions (NG)'!$AJ$3:$AL3))/10^9,0)</f>
        <v>-0.4576833751</v>
      </c>
      <c r="AR533" s="219">
        <f>IF(Model!AA$1&lt;='Assumptions (NG)'!$V$12,PPMT('Assumptions (NG)'!$V$9,Model!AA$1,'Assumptions (NG)'!$V$12,'Assumptions (NG)'!$V$7*Model!$AN$438*AVERAGE('Assumptions (NG)'!$AJ$2:$AL$2)+ Model!$AN$439*AVERAGE('Assumptions (NG)'!$AJ$3:$AL3))/10^9,0)</f>
        <v>-0.4920096282</v>
      </c>
      <c r="AS533" s="219">
        <f>IF(Model!AB$1&lt;='Assumptions (NG)'!$V$12,PPMT('Assumptions (NG)'!$V$9,Model!AB$1,'Assumptions (NG)'!$V$12,'Assumptions (NG)'!$V$7*Model!$AN$438*AVERAGE('Assumptions (NG)'!$AJ$2:$AL$2)+ Model!$AN$439*AVERAGE('Assumptions (NG)'!$AJ$3:$AL3))/10^9,0)</f>
        <v>-0.5289103503</v>
      </c>
      <c r="AT533" s="219">
        <f>IF(Model!AC$1&lt;='Assumptions (NG)'!$V$12,PPMT('Assumptions (NG)'!$V$9,Model!AC$1,'Assumptions (NG)'!$V$12,'Assumptions (NG)'!$V$7*Model!$AN$438*AVERAGE('Assumptions (NG)'!$AJ$2:$AL$2)+ Model!$AN$439*AVERAGE('Assumptions (NG)'!$AJ$3:$AL3))/10^9,0)</f>
        <v>-0.5685786266</v>
      </c>
      <c r="AU533" s="219">
        <f>IF(Model!AD$1&lt;='Assumptions (NG)'!$V$12,PPMT('Assumptions (NG)'!$V$9,Model!AD$1,'Assumptions (NG)'!$V$12,'Assumptions (NG)'!$V$7*Model!$AN$438*AVERAGE('Assumptions (NG)'!$AJ$2:$AL$2)+ Model!$AN$439*AVERAGE('Assumptions (NG)'!$AJ$3:$AL3))/10^9,0)</f>
        <v>-0.6112220236</v>
      </c>
      <c r="AV533" s="219">
        <f>IF(Model!AE$1&lt;='Assumptions (NG)'!$V$12,PPMT('Assumptions (NG)'!$V$9,Model!AE$1,'Assumptions (NG)'!$V$12,'Assumptions (NG)'!$V$7*Model!$AN$438*AVERAGE('Assumptions (NG)'!$AJ$2:$AL$2)+ Model!$AN$439*AVERAGE('Assumptions (NG)'!$AJ$3:$AL3))/10^9,0)</f>
        <v>-0.6570636754</v>
      </c>
      <c r="AW533" s="219">
        <f>IF(Model!AF$1&lt;='Assumptions (NG)'!$V$12,PPMT('Assumptions (NG)'!$V$9,Model!AF$1,'Assumptions (NG)'!$V$12,'Assumptions (NG)'!$V$7*Model!$AN$438*AVERAGE('Assumptions (NG)'!$AJ$2:$AL$2)+ Model!$AN$439*AVERAGE('Assumptions (NG)'!$AJ$3:$AL3))/10^9,0)</f>
        <v>-0.706343451</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-0.6709696564</v>
      </c>
      <c r="AP534" s="219">
        <f>IF(Model!X$1&lt;='Assumptions (NG)'!$V$12,PPMT('Assumptions (NG)'!$V$9,Model!X$1,'Assumptions (NG)'!$V$12,'Assumptions (NG)'!$V$7*Model!$AO$438*AVERAGE('Assumptions (NG)'!$AK$2:$AM$2)+ Model!$AO$439*AVERAGE('Assumptions (NG)'!$AK$3:$AM3))/10^9,0)</f>
        <v>-0.7212923807</v>
      </c>
      <c r="AQ534" s="219">
        <f>IF(Model!Y$1&lt;='Assumptions (NG)'!$V$12,PPMT('Assumptions (NG)'!$V$9,Model!Y$1,'Assumptions (NG)'!$V$12,'Assumptions (NG)'!$V$7*Model!$AO$438*AVERAGE('Assumptions (NG)'!$AK$2:$AM$2)+ Model!$AO$439*AVERAGE('Assumptions (NG)'!$AK$3:$AM3))/10^9,0)</f>
        <v>-0.7753893092</v>
      </c>
      <c r="AR534" s="219">
        <f>IF(Model!Z$1&lt;='Assumptions (NG)'!$V$12,PPMT('Assumptions (NG)'!$V$9,Model!Z$1,'Assumptions (NG)'!$V$12,'Assumptions (NG)'!$V$7*Model!$AO$438*AVERAGE('Assumptions (NG)'!$AK$2:$AM$2)+ Model!$AO$439*AVERAGE('Assumptions (NG)'!$AK$3:$AM3))/10^9,0)</f>
        <v>-0.8335435074</v>
      </c>
      <c r="AS534" s="219">
        <f>IF(Model!AA$1&lt;='Assumptions (NG)'!$V$12,PPMT('Assumptions (NG)'!$V$9,Model!AA$1,'Assumptions (NG)'!$V$12,'Assumptions (NG)'!$V$7*Model!$AO$438*AVERAGE('Assumptions (NG)'!$AK$2:$AM$2)+ Model!$AO$439*AVERAGE('Assumptions (NG)'!$AK$3:$AM3))/10^9,0)</f>
        <v>-0.8960592705</v>
      </c>
      <c r="AT534" s="219">
        <f>IF(Model!AB$1&lt;='Assumptions (NG)'!$V$12,PPMT('Assumptions (NG)'!$V$9,Model!AB$1,'Assumptions (NG)'!$V$12,'Assumptions (NG)'!$V$7*Model!$AO$438*AVERAGE('Assumptions (NG)'!$AK$2:$AM$2)+ Model!$AO$439*AVERAGE('Assumptions (NG)'!$AK$3:$AM3))/10^9,0)</f>
        <v>-0.9632637157</v>
      </c>
      <c r="AU534" s="219">
        <f>IF(Model!AC$1&lt;='Assumptions (NG)'!$V$12,PPMT('Assumptions (NG)'!$V$9,Model!AC$1,'Assumptions (NG)'!$V$12,'Assumptions (NG)'!$V$7*Model!$AO$438*AVERAGE('Assumptions (NG)'!$AK$2:$AM$2)+ Model!$AO$439*AVERAGE('Assumptions (NG)'!$AK$3:$AM3))/10^9,0)</f>
        <v>-1.035508494</v>
      </c>
      <c r="AV534" s="219">
        <f>IF(Model!AD$1&lt;='Assumptions (NG)'!$V$12,PPMT('Assumptions (NG)'!$V$9,Model!AD$1,'Assumptions (NG)'!$V$12,'Assumptions (NG)'!$V$7*Model!$AO$438*AVERAGE('Assumptions (NG)'!$AK$2:$AM$2)+ Model!$AO$439*AVERAGE('Assumptions (NG)'!$AK$3:$AM3))/10^9,0)</f>
        <v>-1.113171631</v>
      </c>
      <c r="AW534" s="219">
        <f>IF(Model!AE$1&lt;='Assumptions (NG)'!$V$12,PPMT('Assumptions (NG)'!$V$9,Model!AE$1,'Assumptions (NG)'!$V$12,'Assumptions (NG)'!$V$7*Model!$AO$438*AVERAGE('Assumptions (NG)'!$AK$2:$AM$2)+ Model!$AO$439*AVERAGE('Assumptions (NG)'!$AK$3:$AM3))/10^9,0)</f>
        <v>-1.196659504</v>
      </c>
      <c r="AX534" s="219">
        <f>IF(Model!AF$1&lt;='Assumptions (NG)'!$V$12,PPMT('Assumptions (NG)'!$V$9,Model!AF$1,'Assumptions (NG)'!$V$12,'Assumptions (NG)'!$V$7*Model!$AO$438*AVERAGE('Assumptions (NG)'!$AK$2:$AM$2)+ Model!$AO$439*AVERAGE('Assumptions (NG)'!$AK$3:$AM3))/10^9,0)</f>
        <v>-1.286408967</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-0.5126324169</v>
      </c>
      <c r="AQ535" s="219">
        <f>IF(Model!X$1&lt;='Assumptions (NG)'!$V$12,PPMT('Assumptions (NG)'!$V$9,Model!X$1,'Assumptions (NG)'!$V$12,'Assumptions (NG)'!$V$7*Model!$AP$438*AVERAGE('Assumptions (NG)'!$AL$2:$AN$2)+ Model!$AP$439*AVERAGE('Assumptions (NG)'!$AL$3:$AN3))/10^9,0)</f>
        <v>-0.5510798482</v>
      </c>
      <c r="AR535" s="219">
        <f>IF(Model!Y$1&lt;='Assumptions (NG)'!$V$12,PPMT('Assumptions (NG)'!$V$9,Model!Y$1,'Assumptions (NG)'!$V$12,'Assumptions (NG)'!$V$7*Model!$AP$438*AVERAGE('Assumptions (NG)'!$AL$2:$AN$2)+ Model!$AP$439*AVERAGE('Assumptions (NG)'!$AL$3:$AN3))/10^9,0)</f>
        <v>-0.5924108368</v>
      </c>
      <c r="AS535" s="219">
        <f>IF(Model!Z$1&lt;='Assumptions (NG)'!$V$12,PPMT('Assumptions (NG)'!$V$9,Model!Z$1,'Assumptions (NG)'!$V$12,'Assumptions (NG)'!$V$7*Model!$AP$438*AVERAGE('Assumptions (NG)'!$AL$2:$AN$2)+ Model!$AP$439*AVERAGE('Assumptions (NG)'!$AL$3:$AN3))/10^9,0)</f>
        <v>-0.6368416496</v>
      </c>
      <c r="AT535" s="219">
        <f>IF(Model!AA$1&lt;='Assumptions (NG)'!$V$12,PPMT('Assumptions (NG)'!$V$9,Model!AA$1,'Assumptions (NG)'!$V$12,'Assumptions (NG)'!$V$7*Model!$AP$438*AVERAGE('Assumptions (NG)'!$AL$2:$AN$2)+ Model!$AP$439*AVERAGE('Assumptions (NG)'!$AL$3:$AN3))/10^9,0)</f>
        <v>-0.6846047733</v>
      </c>
      <c r="AU535" s="219">
        <f>IF(Model!AB$1&lt;='Assumptions (NG)'!$V$12,PPMT('Assumptions (NG)'!$V$9,Model!AB$1,'Assumptions (NG)'!$V$12,'Assumptions (NG)'!$V$7*Model!$AP$438*AVERAGE('Assumptions (NG)'!$AL$2:$AN$2)+ Model!$AP$439*AVERAGE('Assumptions (NG)'!$AL$3:$AN3))/10^9,0)</f>
        <v>-0.7359501313</v>
      </c>
      <c r="AV535" s="219">
        <f>IF(Model!AC$1&lt;='Assumptions (NG)'!$V$12,PPMT('Assumptions (NG)'!$V$9,Model!AC$1,'Assumptions (NG)'!$V$12,'Assumptions (NG)'!$V$7*Model!$AP$438*AVERAGE('Assumptions (NG)'!$AL$2:$AN$2)+ Model!$AP$439*AVERAGE('Assumptions (NG)'!$AL$3:$AN3))/10^9,0)</f>
        <v>-0.7911463912</v>
      </c>
      <c r="AW535" s="219">
        <f>IF(Model!AD$1&lt;='Assumptions (NG)'!$V$12,PPMT('Assumptions (NG)'!$V$9,Model!AD$1,'Assumptions (NG)'!$V$12,'Assumptions (NG)'!$V$7*Model!$AP$438*AVERAGE('Assumptions (NG)'!$AL$2:$AN$2)+ Model!$AP$439*AVERAGE('Assumptions (NG)'!$AL$3:$AN3))/10^9,0)</f>
        <v>-0.8504823705</v>
      </c>
      <c r="AX535" s="219">
        <f>IF(Model!AE$1&lt;='Assumptions (NG)'!$V$12,PPMT('Assumptions (NG)'!$V$9,Model!AE$1,'Assumptions (NG)'!$V$12,'Assumptions (NG)'!$V$7*Model!$AP$438*AVERAGE('Assumptions (NG)'!$AL$2:$AN$2)+ Model!$AP$439*AVERAGE('Assumptions (NG)'!$AL$3:$AN3))/10^9,0)</f>
        <v>-0.9142685483</v>
      </c>
      <c r="AY535" s="219">
        <f>IF(Model!AF$1&lt;='Assumptions (NG)'!$V$12,PPMT('Assumptions (NG)'!$V$9,Model!AF$1,'Assumptions (NG)'!$V$12,'Assumptions (NG)'!$V$7*Model!$AP$438*AVERAGE('Assumptions (NG)'!$AL$2:$AN$2)+ Model!$AP$439*AVERAGE('Assumptions (NG)'!$AL$3:$AN3))/10^9,0)</f>
        <v>-0.9828386894</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-0.20055812</v>
      </c>
      <c r="AR536" s="219">
        <f>IF(Model!X$1&lt;='Assumptions (NG)'!$V$12,PPMT('Assumptions (NG)'!$V$9,Model!X$1,'Assumptions (NG)'!$V$12,'Assumptions (NG)'!$V$7*Model!$AQ$438*AVERAGE('Assumptions (NG)'!$AM$2:$AO$2)+ Model!$AQ$439*AVERAGE('Assumptions (NG)'!$AM$3:$AO3))/10^9,0)</f>
        <v>-0.215599979</v>
      </c>
      <c r="AS536" s="219">
        <f>IF(Model!Y$1&lt;='Assumptions (NG)'!$V$12,PPMT('Assumptions (NG)'!$V$9,Model!Y$1,'Assumptions (NG)'!$V$12,'Assumptions (NG)'!$V$7*Model!$AQ$438*AVERAGE('Assumptions (NG)'!$AM$2:$AO$2)+ Model!$AQ$439*AVERAGE('Assumptions (NG)'!$AM$3:$AO3))/10^9,0)</f>
        <v>-0.2317699774</v>
      </c>
      <c r="AT536" s="219">
        <f>IF(Model!Z$1&lt;='Assumptions (NG)'!$V$12,PPMT('Assumptions (NG)'!$V$9,Model!Z$1,'Assumptions (NG)'!$V$12,'Assumptions (NG)'!$V$7*Model!$AQ$438*AVERAGE('Assumptions (NG)'!$AM$2:$AO$2)+ Model!$AQ$439*AVERAGE('Assumptions (NG)'!$AM$3:$AO3))/10^9,0)</f>
        <v>-0.2491527258</v>
      </c>
      <c r="AU536" s="219">
        <f>IF(Model!AA$1&lt;='Assumptions (NG)'!$V$12,PPMT('Assumptions (NG)'!$V$9,Model!AA$1,'Assumptions (NG)'!$V$12,'Assumptions (NG)'!$V$7*Model!$AQ$438*AVERAGE('Assumptions (NG)'!$AM$2:$AO$2)+ Model!$AQ$439*AVERAGE('Assumptions (NG)'!$AM$3:$AO3))/10^9,0)</f>
        <v>-0.2678391802</v>
      </c>
      <c r="AV536" s="219">
        <f>IF(Model!AB$1&lt;='Assumptions (NG)'!$V$12,PPMT('Assumptions (NG)'!$V$9,Model!AB$1,'Assumptions (NG)'!$V$12,'Assumptions (NG)'!$V$7*Model!$AQ$438*AVERAGE('Assumptions (NG)'!$AM$2:$AO$2)+ Model!$AQ$439*AVERAGE('Assumptions (NG)'!$AM$3:$AO3))/10^9,0)</f>
        <v>-0.2879271187</v>
      </c>
      <c r="AW536" s="219">
        <f>IF(Model!AC$1&lt;='Assumptions (NG)'!$V$12,PPMT('Assumptions (NG)'!$V$9,Model!AC$1,'Assumptions (NG)'!$V$12,'Assumptions (NG)'!$V$7*Model!$AQ$438*AVERAGE('Assumptions (NG)'!$AM$2:$AO$2)+ Model!$AQ$439*AVERAGE('Assumptions (NG)'!$AM$3:$AO3))/10^9,0)</f>
        <v>-0.3095216526</v>
      </c>
      <c r="AX536" s="219">
        <f>IF(Model!AD$1&lt;='Assumptions (NG)'!$V$12,PPMT('Assumptions (NG)'!$V$9,Model!AD$1,'Assumptions (NG)'!$V$12,'Assumptions (NG)'!$V$7*Model!$AQ$438*AVERAGE('Assumptions (NG)'!$AM$2:$AO$2)+ Model!$AQ$439*AVERAGE('Assumptions (NG)'!$AM$3:$AO3))/10^9,0)</f>
        <v>-0.3327357766</v>
      </c>
      <c r="AY536" s="219">
        <f>IF(Model!AE$1&lt;='Assumptions (NG)'!$V$12,PPMT('Assumptions (NG)'!$V$9,Model!AE$1,'Assumptions (NG)'!$V$12,'Assumptions (NG)'!$V$7*Model!$AQ$438*AVERAGE('Assumptions (NG)'!$AM$2:$AO$2)+ Model!$AQ$439*AVERAGE('Assumptions (NG)'!$AM$3:$AO3))/10^9,0)</f>
        <v>-0.3576909598</v>
      </c>
      <c r="AZ536" s="219">
        <f>IF(Model!AF$1&lt;='Assumptions (NG)'!$V$12,PPMT('Assumptions (NG)'!$V$9,Model!AF$1,'Assumptions (NG)'!$V$12,'Assumptions (NG)'!$V$7*Model!$AQ$438*AVERAGE('Assumptions (NG)'!$AM$2:$AO$2)+ Model!$AQ$439*AVERAGE('Assumptions (NG)'!$AM$3:$AO3))/10^9,0)</f>
        <v>-0.3845177818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-0.04533412232</v>
      </c>
      <c r="AS537" s="219">
        <f>IF(Model!X$1&lt;='Assumptions (NG)'!$V$12,PPMT('Assumptions (NG)'!$V$9,Model!X$1,'Assumptions (NG)'!$V$12,'Assumptions (NG)'!$V$7*Model!$AR$438*AVERAGE('Assumptions (NG)'!$AN$2:$AP$2)+ Model!$AR$439*AVERAGE('Assumptions (NG)'!$AN$3:$AP3))/10^9,0)</f>
        <v>-0.0487341815</v>
      </c>
      <c r="AT537" s="219">
        <f>IF(Model!Y$1&lt;='Assumptions (NG)'!$V$12,PPMT('Assumptions (NG)'!$V$9,Model!Y$1,'Assumptions (NG)'!$V$12,'Assumptions (NG)'!$V$7*Model!$AR$438*AVERAGE('Assumptions (NG)'!$AN$2:$AP$2)+ Model!$AR$439*AVERAGE('Assumptions (NG)'!$AN$3:$AP3))/10^9,0)</f>
        <v>-0.05238924511</v>
      </c>
      <c r="AU537" s="219">
        <f>IF(Model!Z$1&lt;='Assumptions (NG)'!$V$12,PPMT('Assumptions (NG)'!$V$9,Model!Z$1,'Assumptions (NG)'!$V$12,'Assumptions (NG)'!$V$7*Model!$AR$438*AVERAGE('Assumptions (NG)'!$AN$2:$AP$2)+ Model!$AR$439*AVERAGE('Assumptions (NG)'!$AN$3:$AP3))/10^9,0)</f>
        <v>-0.05631843849</v>
      </c>
      <c r="AV537" s="219">
        <f>IF(Model!AA$1&lt;='Assumptions (NG)'!$V$12,PPMT('Assumptions (NG)'!$V$9,Model!AA$1,'Assumptions (NG)'!$V$12,'Assumptions (NG)'!$V$7*Model!$AR$438*AVERAGE('Assumptions (NG)'!$AN$2:$AP$2)+ Model!$AR$439*AVERAGE('Assumptions (NG)'!$AN$3:$AP3))/10^9,0)</f>
        <v>-0.06054232138</v>
      </c>
      <c r="AW537" s="219">
        <f>IF(Model!AB$1&lt;='Assumptions (NG)'!$V$12,PPMT('Assumptions (NG)'!$V$9,Model!AB$1,'Assumptions (NG)'!$V$12,'Assumptions (NG)'!$V$7*Model!$AR$438*AVERAGE('Assumptions (NG)'!$AN$2:$AP$2)+ Model!$AR$439*AVERAGE('Assumptions (NG)'!$AN$3:$AP3))/10^9,0)</f>
        <v>-0.06508299548</v>
      </c>
      <c r="AX537" s="219">
        <f>IF(Model!AC$1&lt;='Assumptions (NG)'!$V$12,PPMT('Assumptions (NG)'!$V$9,Model!AC$1,'Assumptions (NG)'!$V$12,'Assumptions (NG)'!$V$7*Model!$AR$438*AVERAGE('Assumptions (NG)'!$AN$2:$AP$2)+ Model!$AR$439*AVERAGE('Assumptions (NG)'!$AN$3:$AP3))/10^9,0)</f>
        <v>-0.06996422014</v>
      </c>
      <c r="AY537" s="219">
        <f>IF(Model!AD$1&lt;='Assumptions (NG)'!$V$12,PPMT('Assumptions (NG)'!$V$9,Model!AD$1,'Assumptions (NG)'!$V$12,'Assumptions (NG)'!$V$7*Model!$AR$438*AVERAGE('Assumptions (NG)'!$AN$2:$AP$2)+ Model!$AR$439*AVERAGE('Assumptions (NG)'!$AN$3:$AP3))/10^9,0)</f>
        <v>-0.07521153666</v>
      </c>
      <c r="AZ537" s="219">
        <f>IF(Model!AE$1&lt;='Assumptions (NG)'!$V$12,PPMT('Assumptions (NG)'!$V$9,Model!AE$1,'Assumptions (NG)'!$V$12,'Assumptions (NG)'!$V$7*Model!$AR$438*AVERAGE('Assumptions (NG)'!$AN$2:$AP$2)+ Model!$AR$439*AVERAGE('Assumptions (NG)'!$AN$3:$AP3))/10^9,0)</f>
        <v>-0.0808524019</v>
      </c>
      <c r="BA537" s="219">
        <f>IF(Model!AF$1&lt;='Assumptions (NG)'!$V$12,PPMT('Assumptions (NG)'!$V$9,Model!AF$1,'Assumptions (NG)'!$V$12,'Assumptions (NG)'!$V$7*Model!$AR$438*AVERAGE('Assumptions (NG)'!$AN$2:$AP$2)+ Model!$AR$439*AVERAGE('Assumptions (NG)'!$AN$3:$AP3))/10^9,0)</f>
        <v>-0.08691633205</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-0.08220079535</v>
      </c>
      <c r="AT538" s="219">
        <f>IF(Model!X$1&lt;='Assumptions (NG)'!$V$12,PPMT('Assumptions (NG)'!$V$9,Model!X$1,'Assumptions (NG)'!$V$12,'Assumptions (NG)'!$V$7*Model!$AS$438*AVERAGE('Assumptions (NG)'!$AO$2:$AQ$2)+ Model!$AS$439*AVERAGE('Assumptions (NG)'!$AO$3:$AQ3))/10^9,0)</f>
        <v>-0.088365855</v>
      </c>
      <c r="AU538" s="219">
        <f>IF(Model!Y$1&lt;='Assumptions (NG)'!$V$12,PPMT('Assumptions (NG)'!$V$9,Model!Y$1,'Assumptions (NG)'!$V$12,'Assumptions (NG)'!$V$7*Model!$AS$438*AVERAGE('Assumptions (NG)'!$AO$2:$AQ$2)+ Model!$AS$439*AVERAGE('Assumptions (NG)'!$AO$3:$AQ3))/10^9,0)</f>
        <v>-0.09499329412</v>
      </c>
      <c r="AV538" s="219">
        <f>IF(Model!Z$1&lt;='Assumptions (NG)'!$V$12,PPMT('Assumptions (NG)'!$V$9,Model!Z$1,'Assumptions (NG)'!$V$12,'Assumptions (NG)'!$V$7*Model!$AS$438*AVERAGE('Assumptions (NG)'!$AO$2:$AQ$2)+ Model!$AS$439*AVERAGE('Assumptions (NG)'!$AO$3:$AQ3))/10^9,0)</f>
        <v>-0.1021177912</v>
      </c>
      <c r="AW538" s="219">
        <f>IF(Model!AA$1&lt;='Assumptions (NG)'!$V$12,PPMT('Assumptions (NG)'!$V$9,Model!AA$1,'Assumptions (NG)'!$V$12,'Assumptions (NG)'!$V$7*Model!$AS$438*AVERAGE('Assumptions (NG)'!$AO$2:$AQ$2)+ Model!$AS$439*AVERAGE('Assumptions (NG)'!$AO$3:$AQ3))/10^9,0)</f>
        <v>-0.1097766255</v>
      </c>
      <c r="AX538" s="219">
        <f>IF(Model!AB$1&lt;='Assumptions (NG)'!$V$12,PPMT('Assumptions (NG)'!$V$9,Model!AB$1,'Assumptions (NG)'!$V$12,'Assumptions (NG)'!$V$7*Model!$AS$438*AVERAGE('Assumptions (NG)'!$AO$2:$AQ$2)+ Model!$AS$439*AVERAGE('Assumptions (NG)'!$AO$3:$AQ3))/10^9,0)</f>
        <v>-0.1180098724</v>
      </c>
      <c r="AY538" s="219">
        <f>IF(Model!AC$1&lt;='Assumptions (NG)'!$V$12,PPMT('Assumptions (NG)'!$V$9,Model!AC$1,'Assumptions (NG)'!$V$12,'Assumptions (NG)'!$V$7*Model!$AS$438*AVERAGE('Assumptions (NG)'!$AO$2:$AQ$2)+ Model!$AS$439*AVERAGE('Assumptions (NG)'!$AO$3:$AQ3))/10^9,0)</f>
        <v>-0.1268606129</v>
      </c>
      <c r="AZ538" s="219">
        <f>IF(Model!AD$1&lt;='Assumptions (NG)'!$V$12,PPMT('Assumptions (NG)'!$V$9,Model!AD$1,'Assumptions (NG)'!$V$12,'Assumptions (NG)'!$V$7*Model!$AS$438*AVERAGE('Assumptions (NG)'!$AO$2:$AQ$2)+ Model!$AS$439*AVERAGE('Assumptions (NG)'!$AO$3:$AQ3))/10^9,0)</f>
        <v>-0.1363751588</v>
      </c>
      <c r="BA538" s="219">
        <f>IF(Model!AE$1&lt;='Assumptions (NG)'!$V$12,PPMT('Assumptions (NG)'!$V$9,Model!AE$1,'Assumptions (NG)'!$V$12,'Assumptions (NG)'!$V$7*Model!$AS$438*AVERAGE('Assumptions (NG)'!$AO$2:$AQ$2)+ Model!$AS$439*AVERAGE('Assumptions (NG)'!$AO$3:$AQ3))/10^9,0)</f>
        <v>-0.1466032957</v>
      </c>
      <c r="BB538" s="219">
        <f>IF(Model!AF$1&lt;='Assumptions (NG)'!$V$12,PPMT('Assumptions (NG)'!$V$9,Model!AF$1,'Assumptions (NG)'!$V$12,'Assumptions (NG)'!$V$7*Model!$AS$438*AVERAGE('Assumptions (NG)'!$AO$2:$AQ$2)+ Model!$AS$439*AVERAGE('Assumptions (NG)'!$AO$3:$AQ3))/10^9,0)</f>
        <v>-0.1575985429</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-0.08383321789</v>
      </c>
      <c r="AU539" s="219">
        <f>IF(Model!X$1&lt;='Assumptions (NG)'!$V$12,PPMT('Assumptions (NG)'!$V$9,Model!X$1,'Assumptions (NG)'!$V$12,'Assumptions (NG)'!$V$7*Model!$AT$438*AVERAGE('Assumptions (NG)'!$AP$2:$AR$2)+ Model!$AT$439*AVERAGE('Assumptions (NG)'!$AP$3:$AR3))/10^9,0)</f>
        <v>-0.09012070923</v>
      </c>
      <c r="AV539" s="219">
        <f>IF(Model!Y$1&lt;='Assumptions (NG)'!$V$12,PPMT('Assumptions (NG)'!$V$9,Model!Y$1,'Assumptions (NG)'!$V$12,'Assumptions (NG)'!$V$7*Model!$AT$438*AVERAGE('Assumptions (NG)'!$AP$2:$AR$2)+ Model!$AT$439*AVERAGE('Assumptions (NG)'!$AP$3:$AR3))/10^9,0)</f>
        <v>-0.09687976243</v>
      </c>
      <c r="AW539" s="219">
        <f>IF(Model!Z$1&lt;='Assumptions (NG)'!$V$12,PPMT('Assumptions (NG)'!$V$9,Model!Z$1,'Assumptions (NG)'!$V$12,'Assumptions (NG)'!$V$7*Model!$AT$438*AVERAGE('Assumptions (NG)'!$AP$2:$AR$2)+ Model!$AT$439*AVERAGE('Assumptions (NG)'!$AP$3:$AR3))/10^9,0)</f>
        <v>-0.1041457446</v>
      </c>
      <c r="AX539" s="219">
        <f>IF(Model!AA$1&lt;='Assumptions (NG)'!$V$12,PPMT('Assumptions (NG)'!$V$9,Model!AA$1,'Assumptions (NG)'!$V$12,'Assumptions (NG)'!$V$7*Model!$AT$438*AVERAGE('Assumptions (NG)'!$AP$2:$AR$2)+ Model!$AT$439*AVERAGE('Assumptions (NG)'!$AP$3:$AR3))/10^9,0)</f>
        <v>-0.1119566755</v>
      </c>
      <c r="AY539" s="219">
        <f>IF(Model!AB$1&lt;='Assumptions (NG)'!$V$12,PPMT('Assumptions (NG)'!$V$9,Model!AB$1,'Assumptions (NG)'!$V$12,'Assumptions (NG)'!$V$7*Model!$AT$438*AVERAGE('Assumptions (NG)'!$AP$2:$AR$2)+ Model!$AT$439*AVERAGE('Assumptions (NG)'!$AP$3:$AR3))/10^9,0)</f>
        <v>-0.1203534261</v>
      </c>
      <c r="AZ539" s="219">
        <f>IF(Model!AC$1&lt;='Assumptions (NG)'!$V$12,PPMT('Assumptions (NG)'!$V$9,Model!AC$1,'Assumptions (NG)'!$V$12,'Assumptions (NG)'!$V$7*Model!$AT$438*AVERAGE('Assumptions (NG)'!$AP$2:$AR$2)+ Model!$AT$439*AVERAGE('Assumptions (NG)'!$AP$3:$AR3))/10^9,0)</f>
        <v>-0.1293799331</v>
      </c>
      <c r="BA539" s="219">
        <f>IF(Model!AD$1&lt;='Assumptions (NG)'!$V$12,PPMT('Assumptions (NG)'!$V$9,Model!AD$1,'Assumptions (NG)'!$V$12,'Assumptions (NG)'!$V$7*Model!$AT$438*AVERAGE('Assumptions (NG)'!$AP$2:$AR$2)+ Model!$AT$439*AVERAGE('Assumptions (NG)'!$AP$3:$AR3))/10^9,0)</f>
        <v>-0.1390834281</v>
      </c>
      <c r="BB539" s="219">
        <f>IF(Model!AE$1&lt;='Assumptions (NG)'!$V$12,PPMT('Assumptions (NG)'!$V$9,Model!AE$1,'Assumptions (NG)'!$V$12,'Assumptions (NG)'!$V$7*Model!$AT$438*AVERAGE('Assumptions (NG)'!$AP$2:$AR$2)+ Model!$AT$439*AVERAGE('Assumptions (NG)'!$AP$3:$AR3))/10^9,0)</f>
        <v>-0.1495146852</v>
      </c>
      <c r="BC539" s="219">
        <f>IF(Model!AF$1&lt;='Assumptions (NG)'!$V$12,PPMT('Assumptions (NG)'!$V$9,Model!AF$1,'Assumptions (NG)'!$V$12,'Assumptions (NG)'!$V$7*Model!$AT$438*AVERAGE('Assumptions (NG)'!$AP$2:$AR$2)+ Model!$AT$439*AVERAGE('Assumptions (NG)'!$AP$3:$AR3))/10^9,0)</f>
        <v>-0.1607282865</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-0.0658885339</v>
      </c>
      <c r="AV540" s="219">
        <f>IF(Model!X$1&lt;='Assumptions (NG)'!$V$12,PPMT('Assumptions (NG)'!$V$9,Model!X$1,'Assumptions (NG)'!$V$12,'Assumptions (NG)'!$V$7*Model!$AU$438*AVERAGE('Assumptions (NG)'!$AQ$2:$AS$2)+ Model!$AU$439*AVERAGE('Assumptions (NG)'!$AQ$3:$AS3))/10^9,0)</f>
        <v>-0.07083017394</v>
      </c>
      <c r="AW540" s="219">
        <f>IF(Model!Y$1&lt;='Assumptions (NG)'!$V$12,PPMT('Assumptions (NG)'!$V$9,Model!Y$1,'Assumptions (NG)'!$V$12,'Assumptions (NG)'!$V$7*Model!$AU$438*AVERAGE('Assumptions (NG)'!$AQ$2:$AS$2)+ Model!$AU$439*AVERAGE('Assumptions (NG)'!$AQ$3:$AS3))/10^9,0)</f>
        <v>-0.07614243698</v>
      </c>
      <c r="AX540" s="219">
        <f>IF(Model!Z$1&lt;='Assumptions (NG)'!$V$12,PPMT('Assumptions (NG)'!$V$9,Model!Z$1,'Assumptions (NG)'!$V$12,'Assumptions (NG)'!$V$7*Model!$AU$438*AVERAGE('Assumptions (NG)'!$AQ$2:$AS$2)+ Model!$AU$439*AVERAGE('Assumptions (NG)'!$AQ$3:$AS3))/10^9,0)</f>
        <v>-0.08185311976</v>
      </c>
      <c r="AY540" s="219">
        <f>IF(Model!AA$1&lt;='Assumptions (NG)'!$V$12,PPMT('Assumptions (NG)'!$V$9,Model!AA$1,'Assumptions (NG)'!$V$12,'Assumptions (NG)'!$V$7*Model!$AU$438*AVERAGE('Assumptions (NG)'!$AQ$2:$AS$2)+ Model!$AU$439*AVERAGE('Assumptions (NG)'!$AQ$3:$AS3))/10^9,0)</f>
        <v>-0.08799210374</v>
      </c>
      <c r="AZ540" s="219">
        <f>IF(Model!AB$1&lt;='Assumptions (NG)'!$V$12,PPMT('Assumptions (NG)'!$V$9,Model!AB$1,'Assumptions (NG)'!$V$12,'Assumptions (NG)'!$V$7*Model!$AU$438*AVERAGE('Assumptions (NG)'!$AQ$2:$AS$2)+ Model!$AU$439*AVERAGE('Assumptions (NG)'!$AQ$3:$AS3))/10^9,0)</f>
        <v>-0.09459151152</v>
      </c>
      <c r="BA540" s="219">
        <f>IF(Model!AC$1&lt;='Assumptions (NG)'!$V$12,PPMT('Assumptions (NG)'!$V$9,Model!AC$1,'Assumptions (NG)'!$V$12,'Assumptions (NG)'!$V$7*Model!$AU$438*AVERAGE('Assumptions (NG)'!$AQ$2:$AS$2)+ Model!$AU$439*AVERAGE('Assumptions (NG)'!$AQ$3:$AS3))/10^9,0)</f>
        <v>-0.1016858749</v>
      </c>
      <c r="BB540" s="219">
        <f>IF(Model!AD$1&lt;='Assumptions (NG)'!$V$12,PPMT('Assumptions (NG)'!$V$9,Model!AD$1,'Assumptions (NG)'!$V$12,'Assumptions (NG)'!$V$7*Model!$AU$438*AVERAGE('Assumptions (NG)'!$AQ$2:$AS$2)+ Model!$AU$439*AVERAGE('Assumptions (NG)'!$AQ$3:$AS3))/10^9,0)</f>
        <v>-0.1093123155</v>
      </c>
      <c r="BC540" s="219">
        <f>IF(Model!AE$1&lt;='Assumptions (NG)'!$V$12,PPMT('Assumptions (NG)'!$V$9,Model!AE$1,'Assumptions (NG)'!$V$12,'Assumptions (NG)'!$V$7*Model!$AU$438*AVERAGE('Assumptions (NG)'!$AQ$2:$AS$2)+ Model!$AU$439*AVERAGE('Assumptions (NG)'!$AQ$3:$AS3))/10^9,0)</f>
        <v>-0.1175107392</v>
      </c>
      <c r="BD540" s="219">
        <f>IF(Model!AF$1&lt;='Assumptions (NG)'!$V$12,PPMT('Assumptions (NG)'!$V$9,Model!AF$1,'Assumptions (NG)'!$V$12,'Assumptions (NG)'!$V$7*Model!$AU$438*AVERAGE('Assumptions (NG)'!$AQ$2:$AS$2)+ Model!$AU$439*AVERAGE('Assumptions (NG)'!$AQ$3:$AS3))/10^9,0)</f>
        <v>-0.1263240446</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-0.1463793587</v>
      </c>
      <c r="AW541" s="219">
        <f>IF(Model!X$1&lt;='Assumptions (NG)'!$V$12,PPMT('Assumptions (NG)'!$V$9,Model!X$1,'Assumptions (NG)'!$V$12,'Assumptions (NG)'!$V$7*Model!$AV$438*AVERAGE('Assumptions (NG)'!$AR$2:$AT$2)+ Model!$AV$439*AVERAGE('Assumptions (NG)'!$AR$3:$AT3))/10^9,0)</f>
        <v>-0.1573578106</v>
      </c>
      <c r="AX541" s="219">
        <f>IF(Model!Y$1&lt;='Assumptions (NG)'!$V$12,PPMT('Assumptions (NG)'!$V$9,Model!Y$1,'Assumptions (NG)'!$V$12,'Assumptions (NG)'!$V$7*Model!$AV$438*AVERAGE('Assumptions (NG)'!$AR$2:$AT$2)+ Model!$AV$439*AVERAGE('Assumptions (NG)'!$AR$3:$AT3))/10^9,0)</f>
        <v>-0.1691596464</v>
      </c>
      <c r="AY541" s="219">
        <f>IF(Model!Z$1&lt;='Assumptions (NG)'!$V$12,PPMT('Assumptions (NG)'!$V$9,Model!Z$1,'Assumptions (NG)'!$V$12,'Assumptions (NG)'!$V$7*Model!$AV$438*AVERAGE('Assumptions (NG)'!$AR$2:$AT$2)+ Model!$AV$439*AVERAGE('Assumptions (NG)'!$AR$3:$AT3))/10^9,0)</f>
        <v>-0.1818466199</v>
      </c>
      <c r="AZ541" s="219">
        <f>IF(Model!AA$1&lt;='Assumptions (NG)'!$V$12,PPMT('Assumptions (NG)'!$V$9,Model!AA$1,'Assumptions (NG)'!$V$12,'Assumptions (NG)'!$V$7*Model!$AV$438*AVERAGE('Assumptions (NG)'!$AR$2:$AT$2)+ Model!$AV$439*AVERAGE('Assumptions (NG)'!$AR$3:$AT3))/10^9,0)</f>
        <v>-0.1954851164</v>
      </c>
      <c r="BA541" s="219">
        <f>IF(Model!AB$1&lt;='Assumptions (NG)'!$V$12,PPMT('Assumptions (NG)'!$V$9,Model!AB$1,'Assumptions (NG)'!$V$12,'Assumptions (NG)'!$V$7*Model!$AV$438*AVERAGE('Assumptions (NG)'!$AR$2:$AT$2)+ Model!$AV$439*AVERAGE('Assumptions (NG)'!$AR$3:$AT3))/10^9,0)</f>
        <v>-0.2101465001</v>
      </c>
      <c r="BB541" s="219">
        <f>IF(Model!AC$1&lt;='Assumptions (NG)'!$V$12,PPMT('Assumptions (NG)'!$V$9,Model!AC$1,'Assumptions (NG)'!$V$12,'Assumptions (NG)'!$V$7*Model!$AV$438*AVERAGE('Assumptions (NG)'!$AR$2:$AT$2)+ Model!$AV$439*AVERAGE('Assumptions (NG)'!$AR$3:$AT3))/10^9,0)</f>
        <v>-0.2259074876</v>
      </c>
      <c r="BC541" s="219">
        <f>IF(Model!AD$1&lt;='Assumptions (NG)'!$V$12,PPMT('Assumptions (NG)'!$V$9,Model!AD$1,'Assumptions (NG)'!$V$12,'Assumptions (NG)'!$V$7*Model!$AV$438*AVERAGE('Assumptions (NG)'!$AR$2:$AT$2)+ Model!$AV$439*AVERAGE('Assumptions (NG)'!$AR$3:$AT3))/10^9,0)</f>
        <v>-0.2428505492</v>
      </c>
      <c r="BD541" s="219">
        <f>IF(Model!AE$1&lt;='Assumptions (NG)'!$V$12,PPMT('Assumptions (NG)'!$V$9,Model!AE$1,'Assumptions (NG)'!$V$12,'Assumptions (NG)'!$V$7*Model!$AV$438*AVERAGE('Assumptions (NG)'!$AR$2:$AT$2)+ Model!$AV$439*AVERAGE('Assumptions (NG)'!$AR$3:$AT3))/10^9,0)</f>
        <v>-0.2610643404</v>
      </c>
      <c r="BE541" s="219">
        <f>IF(Model!AF$1&lt;='Assumptions (NG)'!$V$12,PPMT('Assumptions (NG)'!$V$9,Model!AF$1,'Assumptions (NG)'!$V$12,'Assumptions (NG)'!$V$7*Model!$AV$438*AVERAGE('Assumptions (NG)'!$AR$2:$AT$2)+ Model!$AV$439*AVERAGE('Assumptions (NG)'!$AR$3:$AT3))/10^9,0)</f>
        <v>-0.2806441659</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-0.1157279848</v>
      </c>
      <c r="AX542" s="219">
        <f>IF(Model!X$1&lt;='Assumptions (NG)'!$V$12,PPMT('Assumptions (NG)'!$V$9,Model!X$1,'Assumptions (NG)'!$V$12,'Assumptions (NG)'!$V$7*Model!$AW$438*AVERAGE('Assumptions (NG)'!$AS$2:$AU$2)+ Model!$AW$439*AVERAGE('Assumptions (NG)'!$AS$3:$AU3))/10^9,0)</f>
        <v>-0.1244075836</v>
      </c>
      <c r="AY542" s="219">
        <f>IF(Model!Y$1&lt;='Assumptions (NG)'!$V$12,PPMT('Assumptions (NG)'!$V$9,Model!Y$1,'Assumptions (NG)'!$V$12,'Assumptions (NG)'!$V$7*Model!$AW$438*AVERAGE('Assumptions (NG)'!$AS$2:$AU$2)+ Model!$AW$439*AVERAGE('Assumptions (NG)'!$AS$3:$AU3))/10^9,0)</f>
        <v>-0.1337381524</v>
      </c>
      <c r="AZ542" s="219">
        <f>IF(Model!Z$1&lt;='Assumptions (NG)'!$V$12,PPMT('Assumptions (NG)'!$V$9,Model!Z$1,'Assumptions (NG)'!$V$12,'Assumptions (NG)'!$V$7*Model!$AW$438*AVERAGE('Assumptions (NG)'!$AS$2:$AU$2)+ Model!$AW$439*AVERAGE('Assumptions (NG)'!$AS$3:$AU3))/10^9,0)</f>
        <v>-0.1437685138</v>
      </c>
      <c r="BA542" s="219">
        <f>IF(Model!AA$1&lt;='Assumptions (NG)'!$V$12,PPMT('Assumptions (NG)'!$V$9,Model!AA$1,'Assumptions (NG)'!$V$12,'Assumptions (NG)'!$V$7*Model!$AW$438*AVERAGE('Assumptions (NG)'!$AS$2:$AU$2)+ Model!$AW$439*AVERAGE('Assumptions (NG)'!$AS$3:$AU3))/10^9,0)</f>
        <v>-0.1545511524</v>
      </c>
      <c r="BB542" s="219">
        <f>IF(Model!AB$1&lt;='Assumptions (NG)'!$V$12,PPMT('Assumptions (NG)'!$V$9,Model!AB$1,'Assumptions (NG)'!$V$12,'Assumptions (NG)'!$V$7*Model!$AW$438*AVERAGE('Assumptions (NG)'!$AS$2:$AU$2)+ Model!$AW$439*AVERAGE('Assumptions (NG)'!$AS$3:$AU3))/10^9,0)</f>
        <v>-0.1661424888</v>
      </c>
      <c r="BC542" s="219">
        <f>IF(Model!AC$1&lt;='Assumptions (NG)'!$V$12,PPMT('Assumptions (NG)'!$V$9,Model!AC$1,'Assumptions (NG)'!$V$12,'Assumptions (NG)'!$V$7*Model!$AW$438*AVERAGE('Assumptions (NG)'!$AS$2:$AU$2)+ Model!$AW$439*AVERAGE('Assumptions (NG)'!$AS$3:$AU3))/10^9,0)</f>
        <v>-0.1786031755</v>
      </c>
      <c r="BD542" s="219">
        <f>IF(Model!AD$1&lt;='Assumptions (NG)'!$V$12,PPMT('Assumptions (NG)'!$V$9,Model!AD$1,'Assumptions (NG)'!$V$12,'Assumptions (NG)'!$V$7*Model!$AW$438*AVERAGE('Assumptions (NG)'!$AS$2:$AU$2)+ Model!$AW$439*AVERAGE('Assumptions (NG)'!$AS$3:$AU3))/10^9,0)</f>
        <v>-0.1919984136</v>
      </c>
      <c r="BE542" s="219">
        <f>IF(Model!AE$1&lt;='Assumptions (NG)'!$V$12,PPMT('Assumptions (NG)'!$V$9,Model!AE$1,'Assumptions (NG)'!$V$12,'Assumptions (NG)'!$V$7*Model!$AW$438*AVERAGE('Assumptions (NG)'!$AS$2:$AU$2)+ Model!$AW$439*AVERAGE('Assumptions (NG)'!$AS$3:$AU3))/10^9,0)</f>
        <v>-0.2063982947</v>
      </c>
      <c r="BF542" s="219">
        <f>IF(Model!AF$1&lt;='Assumptions (NG)'!$V$12,PPMT('Assumptions (NG)'!$V$9,Model!AF$1,'Assumptions (NG)'!$V$12,'Assumptions (NG)'!$V$7*Model!$AW$438*AVERAGE('Assumptions (NG)'!$AS$2:$AU$2)+ Model!$AW$439*AVERAGE('Assumptions (NG)'!$AS$3:$AU3))/10^9,0)</f>
        <v>-0.2218781668</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-0.1539571803</v>
      </c>
      <c r="AY543" s="219">
        <f>IF(Model!X$1&lt;='Assumptions (NG)'!$V$12,PPMT('Assumptions (NG)'!$V$9,Model!X$1,'Assumptions (NG)'!$V$12,'Assumptions (NG)'!$V$7*Model!$AX$438*AVERAGE('Assumptions (NG)'!$AT$2:$AV$2)+ Model!$AX$439*AVERAGE('Assumptions (NG)'!$AT$3:$AV3))/10^9,0)</f>
        <v>-0.1655039689</v>
      </c>
      <c r="AZ543" s="219">
        <f>IF(Model!Y$1&lt;='Assumptions (NG)'!$V$12,PPMT('Assumptions (NG)'!$V$9,Model!Y$1,'Assumptions (NG)'!$V$12,'Assumptions (NG)'!$V$7*Model!$AX$438*AVERAGE('Assumptions (NG)'!$AT$2:$AV$2)+ Model!$AX$439*AVERAGE('Assumptions (NG)'!$AT$3:$AV3))/10^9,0)</f>
        <v>-0.1779167665</v>
      </c>
      <c r="BA543" s="219">
        <f>IF(Model!Z$1&lt;='Assumptions (NG)'!$V$12,PPMT('Assumptions (NG)'!$V$9,Model!Z$1,'Assumptions (NG)'!$V$12,'Assumptions (NG)'!$V$7*Model!$AX$438*AVERAGE('Assumptions (NG)'!$AT$2:$AV$2)+ Model!$AX$439*AVERAGE('Assumptions (NG)'!$AT$3:$AV3))/10^9,0)</f>
        <v>-0.191260524</v>
      </c>
      <c r="BB543" s="219">
        <f>IF(Model!AA$1&lt;='Assumptions (NG)'!$V$12,PPMT('Assumptions (NG)'!$V$9,Model!AA$1,'Assumptions (NG)'!$V$12,'Assumptions (NG)'!$V$7*Model!$AX$438*AVERAGE('Assumptions (NG)'!$AT$2:$AV$2)+ Model!$AX$439*AVERAGE('Assumptions (NG)'!$AT$3:$AV3))/10^9,0)</f>
        <v>-0.2056050633</v>
      </c>
      <c r="BC543" s="219">
        <f>IF(Model!AB$1&lt;='Assumptions (NG)'!$V$12,PPMT('Assumptions (NG)'!$V$9,Model!AB$1,'Assumptions (NG)'!$V$12,'Assumptions (NG)'!$V$7*Model!$AX$438*AVERAGE('Assumptions (NG)'!$AT$2:$AV$2)+ Model!$AX$439*AVERAGE('Assumptions (NG)'!$AT$3:$AV3))/10^9,0)</f>
        <v>-0.2210254431</v>
      </c>
      <c r="BD543" s="219">
        <f>IF(Model!AC$1&lt;='Assumptions (NG)'!$V$12,PPMT('Assumptions (NG)'!$V$9,Model!AC$1,'Assumptions (NG)'!$V$12,'Assumptions (NG)'!$V$7*Model!$AX$438*AVERAGE('Assumptions (NG)'!$AT$2:$AV$2)+ Model!$AX$439*AVERAGE('Assumptions (NG)'!$AT$3:$AV3))/10^9,0)</f>
        <v>-0.2376023513</v>
      </c>
      <c r="BE543" s="219">
        <f>IF(Model!AD$1&lt;='Assumptions (NG)'!$V$12,PPMT('Assumptions (NG)'!$V$9,Model!AD$1,'Assumptions (NG)'!$V$12,'Assumptions (NG)'!$V$7*Model!$AX$438*AVERAGE('Assumptions (NG)'!$AT$2:$AV$2)+ Model!$AX$439*AVERAGE('Assumptions (NG)'!$AT$3:$AV3))/10^9,0)</f>
        <v>-0.2554225276</v>
      </c>
      <c r="BF543" s="219">
        <f>IF(Model!AE$1&lt;='Assumptions (NG)'!$V$12,PPMT('Assumptions (NG)'!$V$9,Model!AE$1,'Assumptions (NG)'!$V$12,'Assumptions (NG)'!$V$7*Model!$AX$438*AVERAGE('Assumptions (NG)'!$AT$2:$AV$2)+ Model!$AX$439*AVERAGE('Assumptions (NG)'!$AT$3:$AV3))/10^9,0)</f>
        <v>-0.2745792172</v>
      </c>
      <c r="BG543" s="219">
        <f>IF(Model!AF$1&lt;='Assumptions (NG)'!$V$12,PPMT('Assumptions (NG)'!$V$9,Model!AF$1,'Assumptions (NG)'!$V$12,'Assumptions (NG)'!$V$7*Model!$AX$438*AVERAGE('Assumptions (NG)'!$AT$2:$AV$2)+ Model!$AX$439*AVERAGE('Assumptions (NG)'!$AT$3:$AV3))/10^9,0)</f>
        <v>-0.2951726585</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-0.03092722165</v>
      </c>
      <c r="AZ544" s="219">
        <f>IF(Model!X$1&lt;='Assumptions (NG)'!$V$12,PPMT('Assumptions (NG)'!$V$9,Model!X$1,'Assumptions (NG)'!$V$12,'Assumptions (NG)'!$V$7*Model!$AY$438*AVERAGE('Assumptions (NG)'!$AU$2:$AW$2)+ Model!$AY$439*AVERAGE('Assumptions (NG)'!$AU$3:$AW3))/10^9,0)</f>
        <v>-0.03324676327</v>
      </c>
      <c r="BA544" s="219">
        <f>IF(Model!Y$1&lt;='Assumptions (NG)'!$V$12,PPMT('Assumptions (NG)'!$V$9,Model!Y$1,'Assumptions (NG)'!$V$12,'Assumptions (NG)'!$V$7*Model!$AY$438*AVERAGE('Assumptions (NG)'!$AU$2:$AW$2)+ Model!$AY$439*AVERAGE('Assumptions (NG)'!$AU$3:$AW3))/10^9,0)</f>
        <v>-0.03574027051</v>
      </c>
      <c r="BB544" s="219">
        <f>IF(Model!Z$1&lt;='Assumptions (NG)'!$V$12,PPMT('Assumptions (NG)'!$V$9,Model!Z$1,'Assumptions (NG)'!$V$12,'Assumptions (NG)'!$V$7*Model!$AY$438*AVERAGE('Assumptions (NG)'!$AU$2:$AW$2)+ Model!$AY$439*AVERAGE('Assumptions (NG)'!$AU$3:$AW3))/10^9,0)</f>
        <v>-0.0384207908</v>
      </c>
      <c r="BC544" s="219">
        <f>IF(Model!AA$1&lt;='Assumptions (NG)'!$V$12,PPMT('Assumptions (NG)'!$V$9,Model!AA$1,'Assumptions (NG)'!$V$12,'Assumptions (NG)'!$V$7*Model!$AY$438*AVERAGE('Assumptions (NG)'!$AU$2:$AW$2)+ Model!$AY$439*AVERAGE('Assumptions (NG)'!$AU$3:$AW3))/10^9,0)</f>
        <v>-0.04130235011</v>
      </c>
      <c r="BD544" s="219">
        <f>IF(Model!AB$1&lt;='Assumptions (NG)'!$V$12,PPMT('Assumptions (NG)'!$V$9,Model!AB$1,'Assumptions (NG)'!$V$12,'Assumptions (NG)'!$V$7*Model!$AY$438*AVERAGE('Assumptions (NG)'!$AU$2:$AW$2)+ Model!$AY$439*AVERAGE('Assumptions (NG)'!$AU$3:$AW3))/10^9,0)</f>
        <v>-0.04440002637</v>
      </c>
      <c r="BE544" s="219">
        <f>IF(Model!AC$1&lt;='Assumptions (NG)'!$V$12,PPMT('Assumptions (NG)'!$V$9,Model!AC$1,'Assumptions (NG)'!$V$12,'Assumptions (NG)'!$V$7*Model!$AY$438*AVERAGE('Assumptions (NG)'!$AU$2:$AW$2)+ Model!$AY$439*AVERAGE('Assumptions (NG)'!$AU$3:$AW3))/10^9,0)</f>
        <v>-0.04773002835</v>
      </c>
      <c r="BF544" s="219">
        <f>IF(Model!AD$1&lt;='Assumptions (NG)'!$V$12,PPMT('Assumptions (NG)'!$V$9,Model!AD$1,'Assumptions (NG)'!$V$12,'Assumptions (NG)'!$V$7*Model!$AY$438*AVERAGE('Assumptions (NG)'!$AU$2:$AW$2)+ Model!$AY$439*AVERAGE('Assumptions (NG)'!$AU$3:$AW3))/10^9,0)</f>
        <v>-0.05130978048</v>
      </c>
      <c r="BG544" s="219">
        <f>IF(Model!AE$1&lt;='Assumptions (NG)'!$V$12,PPMT('Assumptions (NG)'!$V$9,Model!AE$1,'Assumptions (NG)'!$V$12,'Assumptions (NG)'!$V$7*Model!$AY$438*AVERAGE('Assumptions (NG)'!$AU$2:$AW$2)+ Model!$AY$439*AVERAGE('Assumptions (NG)'!$AU$3:$AW3))/10^9,0)</f>
        <v>-0.05515801401</v>
      </c>
      <c r="BH544" s="219">
        <f>IF(Model!AF$1&lt;='Assumptions (NG)'!$V$12,PPMT('Assumptions (NG)'!$V$9,Model!AF$1,'Assumptions (NG)'!$V$12,'Assumptions (NG)'!$V$7*Model!$AY$438*AVERAGE('Assumptions (NG)'!$AU$2:$AW$2)+ Model!$AY$439*AVERAGE('Assumptions (NG)'!$AU$3:$AW3))/10^9,0)</f>
        <v>-0.05929486506</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-0.05019044515</v>
      </c>
      <c r="BA545" s="219">
        <f>IF(Model!X$1&lt;='Assumptions (NG)'!$V$12,PPMT('Assumptions (NG)'!$V$9,Model!X$1,'Assumptions (NG)'!$V$12,'Assumptions (NG)'!$V$7*Model!$AZ$438*AVERAGE('Assumptions (NG)'!$AV$2:$AX$2)+ Model!$AZ$439*AVERAGE('Assumptions (NG)'!$AV$3:$AX3))/10^9,0)</f>
        <v>-0.05395472854</v>
      </c>
      <c r="BB545" s="219">
        <f>IF(Model!Y$1&lt;='Assumptions (NG)'!$V$12,PPMT('Assumptions (NG)'!$V$9,Model!Y$1,'Assumptions (NG)'!$V$12,'Assumptions (NG)'!$V$7*Model!$AZ$438*AVERAGE('Assumptions (NG)'!$AV$2:$AX$2)+ Model!$AZ$439*AVERAGE('Assumptions (NG)'!$AV$3:$AX3))/10^9,0)</f>
        <v>-0.05800133318</v>
      </c>
      <c r="BC545" s="219">
        <f>IF(Model!Z$1&lt;='Assumptions (NG)'!$V$12,PPMT('Assumptions (NG)'!$V$9,Model!Z$1,'Assumptions (NG)'!$V$12,'Assumptions (NG)'!$V$7*Model!$AZ$438*AVERAGE('Assumptions (NG)'!$AV$2:$AX$2)+ Model!$AZ$439*AVERAGE('Assumptions (NG)'!$AV$3:$AX3))/10^9,0)</f>
        <v>-0.06235143317</v>
      </c>
      <c r="BD545" s="219">
        <f>IF(Model!AA$1&lt;='Assumptions (NG)'!$V$12,PPMT('Assumptions (NG)'!$V$9,Model!AA$1,'Assumptions (NG)'!$V$12,'Assumptions (NG)'!$V$7*Model!$AZ$438*AVERAGE('Assumptions (NG)'!$AV$2:$AX$2)+ Model!$AZ$439*AVERAGE('Assumptions (NG)'!$AV$3:$AX3))/10^9,0)</f>
        <v>-0.06702779066</v>
      </c>
      <c r="BE545" s="219">
        <f>IF(Model!AB$1&lt;='Assumptions (NG)'!$V$12,PPMT('Assumptions (NG)'!$V$9,Model!AB$1,'Assumptions (NG)'!$V$12,'Assumptions (NG)'!$V$7*Model!$AZ$438*AVERAGE('Assumptions (NG)'!$AV$2:$AX$2)+ Model!$AZ$439*AVERAGE('Assumptions (NG)'!$AV$3:$AX3))/10^9,0)</f>
        <v>-0.07205487496</v>
      </c>
      <c r="BF545" s="219">
        <f>IF(Model!AC$1&lt;='Assumptions (NG)'!$V$12,PPMT('Assumptions (NG)'!$V$9,Model!AC$1,'Assumptions (NG)'!$V$12,'Assumptions (NG)'!$V$7*Model!$AZ$438*AVERAGE('Assumptions (NG)'!$AV$2:$AX$2)+ Model!$AZ$439*AVERAGE('Assumptions (NG)'!$AV$3:$AX3))/10^9,0)</f>
        <v>-0.07745899058</v>
      </c>
      <c r="BG545" s="219">
        <f>IF(Model!AD$1&lt;='Assumptions (NG)'!$V$12,PPMT('Assumptions (NG)'!$V$9,Model!AD$1,'Assumptions (NG)'!$V$12,'Assumptions (NG)'!$V$7*Model!$AZ$438*AVERAGE('Assumptions (NG)'!$AV$2:$AX$2)+ Model!$AZ$439*AVERAGE('Assumptions (NG)'!$AV$3:$AX3))/10^9,0)</f>
        <v>-0.08326841487</v>
      </c>
      <c r="BH545" s="219">
        <f>IF(Model!AE$1&lt;='Assumptions (NG)'!$V$12,PPMT('Assumptions (NG)'!$V$9,Model!AE$1,'Assumptions (NG)'!$V$12,'Assumptions (NG)'!$V$7*Model!$AZ$438*AVERAGE('Assumptions (NG)'!$AV$2:$AX$2)+ Model!$AZ$439*AVERAGE('Assumptions (NG)'!$AV$3:$AX3))/10^9,0)</f>
        <v>-0.08951354599</v>
      </c>
      <c r="BI545" s="219">
        <f>IF(Model!AF$1&lt;='Assumptions (NG)'!$V$12,PPMT('Assumptions (NG)'!$V$9,Model!AF$1,'Assumptions (NG)'!$V$12,'Assumptions (NG)'!$V$7*Model!$AZ$438*AVERAGE('Assumptions (NG)'!$AV$2:$AX$2)+ Model!$AZ$439*AVERAGE('Assumptions (NG)'!$AV$3:$AX3))/10^9,0)</f>
        <v>-0.09622706194</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-0.2782912848</v>
      </c>
      <c r="BB546" s="219">
        <f>IF(Model!X$1&lt;='Assumptions (NG)'!$V$12,PPMT('Assumptions (NG)'!$V$9,Model!X$1,'Assumptions (NG)'!$V$12,'Assumptions (NG)'!$V$7*Model!$BA$438*AVERAGE('Assumptions (NG)'!$AW$2:$AY$2)+ Model!$BA$439*AVERAGE('Assumptions (NG)'!$AW$3:$AY3))/10^9,0)</f>
        <v>-0.2991631312</v>
      </c>
      <c r="BC546" s="219">
        <f>IF(Model!Y$1&lt;='Assumptions (NG)'!$V$12,PPMT('Assumptions (NG)'!$V$9,Model!Y$1,'Assumptions (NG)'!$V$12,'Assumptions (NG)'!$V$7*Model!$BA$438*AVERAGE('Assumptions (NG)'!$AW$2:$AY$2)+ Model!$BA$439*AVERAGE('Assumptions (NG)'!$AW$3:$AY3))/10^9,0)</f>
        <v>-0.321600366</v>
      </c>
      <c r="BD546" s="219">
        <f>IF(Model!Z$1&lt;='Assumptions (NG)'!$V$12,PPMT('Assumptions (NG)'!$V$9,Model!Z$1,'Assumptions (NG)'!$V$12,'Assumptions (NG)'!$V$7*Model!$BA$438*AVERAGE('Assumptions (NG)'!$AW$2:$AY$2)+ Model!$BA$439*AVERAGE('Assumptions (NG)'!$AW$3:$AY3))/10^9,0)</f>
        <v>-0.3457203934</v>
      </c>
      <c r="BE546" s="219">
        <f>IF(Model!AA$1&lt;='Assumptions (NG)'!$V$12,PPMT('Assumptions (NG)'!$V$9,Model!AA$1,'Assumptions (NG)'!$V$12,'Assumptions (NG)'!$V$7*Model!$BA$438*AVERAGE('Assumptions (NG)'!$AW$2:$AY$2)+ Model!$BA$439*AVERAGE('Assumptions (NG)'!$AW$3:$AY3))/10^9,0)</f>
        <v>-0.371649423</v>
      </c>
      <c r="BF546" s="219">
        <f>IF(Model!AB$1&lt;='Assumptions (NG)'!$V$12,PPMT('Assumptions (NG)'!$V$9,Model!AB$1,'Assumptions (NG)'!$V$12,'Assumptions (NG)'!$V$7*Model!$BA$438*AVERAGE('Assumptions (NG)'!$AW$2:$AY$2)+ Model!$BA$439*AVERAGE('Assumptions (NG)'!$AW$3:$AY3))/10^9,0)</f>
        <v>-0.3995231297</v>
      </c>
      <c r="BG546" s="219">
        <f>IF(Model!AC$1&lt;='Assumptions (NG)'!$V$12,PPMT('Assumptions (NG)'!$V$9,Model!AC$1,'Assumptions (NG)'!$V$12,'Assumptions (NG)'!$V$7*Model!$BA$438*AVERAGE('Assumptions (NG)'!$AW$2:$AY$2)+ Model!$BA$439*AVERAGE('Assumptions (NG)'!$AW$3:$AY3))/10^9,0)</f>
        <v>-0.4294873644</v>
      </c>
      <c r="BH546" s="219">
        <f>IF(Model!AD$1&lt;='Assumptions (NG)'!$V$12,PPMT('Assumptions (NG)'!$V$9,Model!AD$1,'Assumptions (NG)'!$V$12,'Assumptions (NG)'!$V$7*Model!$BA$438*AVERAGE('Assumptions (NG)'!$AW$2:$AY$2)+ Model!$BA$439*AVERAGE('Assumptions (NG)'!$AW$3:$AY3))/10^9,0)</f>
        <v>-0.4616989167</v>
      </c>
      <c r="BI546" s="219">
        <f>IF(Model!AE$1&lt;='Assumptions (NG)'!$V$12,PPMT('Assumptions (NG)'!$V$9,Model!AE$1,'Assumptions (NG)'!$V$12,'Assumptions (NG)'!$V$7*Model!$BA$438*AVERAGE('Assumptions (NG)'!$AW$2:$AY$2)+ Model!$BA$439*AVERAGE('Assumptions (NG)'!$AW$3:$AY3))/10^9,0)</f>
        <v>-0.4963263355</v>
      </c>
      <c r="BJ546" s="219">
        <f>IF(Model!AF$1&lt;='Assumptions (NG)'!$V$12,PPMT('Assumptions (NG)'!$V$9,Model!AF$1,'Assumptions (NG)'!$V$12,'Assumptions (NG)'!$V$7*Model!$BA$438*AVERAGE('Assumptions (NG)'!$AW$2:$AY$2)+ Model!$BA$439*AVERAGE('Assumptions (NG)'!$AW$3:$AY3))/10^9,0)</f>
        <v>-0.5335508106</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-0.2727992838</v>
      </c>
      <c r="D547" s="177">
        <f t="array" ref="D547">SUM(IF(ISERROR(D548:D598),"",D548:D598))</f>
        <v>-0.4613630241</v>
      </c>
      <c r="E547" s="177">
        <f t="array" ref="E547">SUM(IF(ISERROR(E548:E598),"",E548:E598))</f>
        <v>-0.7340073153</v>
      </c>
      <c r="F547" s="177">
        <f t="array" ref="F547">SUM(IF(ISERROR(F548:F598),"",F548:F598))</f>
        <v>-0.9241341788</v>
      </c>
      <c r="G547" s="177">
        <f t="array" ref="G547">SUM(IF(ISERROR(G548:G598),"",G548:G598))</f>
        <v>-0.9284433761</v>
      </c>
      <c r="H547" s="177">
        <f t="array" ref="H547">SUM(IF(ISERROR(H548:H598),"",H548:H598))</f>
        <v>-0.8534959588</v>
      </c>
      <c r="I547" s="177">
        <f t="array" ref="I547">SUM(IF(ISERROR(I548:I598),"",I548:I598))</f>
        <v>-0.7815231309</v>
      </c>
      <c r="J547" s="177">
        <f t="array" ref="J547">SUM(IF(ISERROR(J548:J598),"",J548:J598))</f>
        <v>-0.697885788</v>
      </c>
      <c r="K547" s="177">
        <f t="array" ref="K547">SUM(IF(ISERROR(K548:K598),"",K548:K598))</f>
        <v>-0.5898040814</v>
      </c>
      <c r="L547" s="177">
        <f t="array" ref="L547">SUM(IF(ISERROR(L548:L598),"",L548:L598))</f>
        <v>-0.7230964346</v>
      </c>
      <c r="M547" s="177">
        <f t="array" ref="M547">SUM(IF(ISERROR(M548:M598),"",M548:M598))</f>
        <v>-0.6276150251</v>
      </c>
      <c r="N547" s="177">
        <f t="array" ref="N547">SUM(IF(ISERROR(N548:N598),"",N548:N598))</f>
        <v>-0.538628312</v>
      </c>
      <c r="O547" s="177">
        <f t="array" ref="O547">SUM(IF(ISERROR(O548:O598),"",O548:O598))</f>
        <v>-0.4220210154</v>
      </c>
      <c r="P547" s="177">
        <f t="array" ref="P547">SUM(IF(ISERROR(P548:P598),"",P548:P598))</f>
        <v>-0.3435464579</v>
      </c>
      <c r="Q547" s="177">
        <f t="array" ref="Q547">SUM(IF(ISERROR(Q548:Q598),"",Q548:Q598))</f>
        <v>-0.4040637766</v>
      </c>
      <c r="R547" s="177">
        <f t="array" ref="R547">SUM(IF(ISERROR(R548:R598),"",R548:R598))</f>
        <v>-0.4074107639</v>
      </c>
      <c r="S547" s="177">
        <f t="array" ref="S547">SUM(IF(ISERROR(S548:S598),"",S548:S598))</f>
        <v>-0.3651579533</v>
      </c>
      <c r="T547" s="177">
        <f t="array" ref="T547">SUM(IF(ISERROR(T548:T598),"",T548:T598))</f>
        <v>-0.4218020961</v>
      </c>
      <c r="U547" s="177">
        <f t="array" ref="U547">SUM(IF(ISERROR(U548:U598),"",U548:U598))</f>
        <v>-0.3623896166</v>
      </c>
      <c r="V547" s="177">
        <f t="array" ref="V547">SUM(IF(ISERROR(V548:V598),"",V548:V598))</f>
        <v>-0.3070947897</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-0.1507600682</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-0.1228527662</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-0.0980723331</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-0.07143336752</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-0.04279647951</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-0.02657805087</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-0.01376935166</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-0.4698822293</v>
      </c>
      <c r="AG547" s="177">
        <f t="array" ref="AG547">SUM(IF(ISERROR(AG548:AG598),"",AG548:AG598))</f>
        <v>-0.4192290875</v>
      </c>
      <c r="AH547" s="177">
        <f t="array" ref="AH547">SUM(IF(ISERROR(AH548:AH598),"",AH548:AH598))</f>
        <v>-0.3086816144</v>
      </c>
      <c r="AI547" s="177">
        <f t="array" ref="AI547">SUM(IF(ISERROR(AI548:AI598),"",AI548:AI598))</f>
        <v>-0.2872461526</v>
      </c>
      <c r="AJ547" s="177">
        <f t="array" ref="AJ547">SUM(IF(ISERROR(AJ548:AJ598),"",AJ548:AJ598))</f>
        <v>-0.2501298986</v>
      </c>
      <c r="AK547" s="177">
        <f t="array" ref="AK547">SUM(IF(ISERROR(AK548:AK598),"",AK548:AK598))</f>
        <v>-0.2452609881</v>
      </c>
      <c r="AL547" s="177">
        <f t="array" ref="AL547">SUM(IF(ISERROR(AL548:AL598),"",AL548:AL598))</f>
        <v>-0.2926689727</v>
      </c>
      <c r="AM547" s="177">
        <f t="array" ref="AM547">SUM(IF(ISERROR(AM548:AM598),"",AM548:AM598))</f>
        <v>-0.7760828669</v>
      </c>
      <c r="AN547" s="177">
        <f t="array" ref="AN547">SUM(IF(ISERROR(AN548:AN598),"",AN548:AN598))</f>
        <v>-1.0851765</v>
      </c>
      <c r="AO547" s="177">
        <f t="array" ref="AO547">SUM(IF(ISERROR(AO548:AO598),"",AO548:AO598))</f>
        <v>-1.66219475</v>
      </c>
      <c r="AP547" s="177">
        <f t="array" ref="AP547">SUM(IF(ISERROR(AP548:AP598),"",AP548:AP598))</f>
        <v>-2.037869469</v>
      </c>
      <c r="AQ547" s="177">
        <f t="array" ref="AQ547">SUM(IF(ISERROR(AQ548:AQ598),"",AQ548:AQ598))</f>
        <v>-2.032516622</v>
      </c>
      <c r="AR547" s="177">
        <f t="array" ref="AR547">SUM(IF(ISERROR(AR548:AR598),"",AR548:AR598))</f>
        <v>-1.857957609</v>
      </c>
      <c r="AS547" s="177">
        <f t="array" ref="AS547">SUM(IF(ISERROR(AS548:AS598),"",AS548:AS598))</f>
        <v>-1.704626737</v>
      </c>
      <c r="AT547" s="177">
        <f t="array" ref="AT547">SUM(IF(ISERROR(AT548:AT598),"",AT548:AT598))</f>
        <v>-1.536056738</v>
      </c>
      <c r="AU547" s="177">
        <f t="array" ref="AU547">SUM(IF(ISERROR(AU548:AU598),"",AU548:AU598))</f>
        <v>-1.321412735</v>
      </c>
      <c r="AV547" s="177">
        <f t="array" ref="AV547">SUM(IF(ISERROR(AV548:AV598),"",AV548:AV598))</f>
        <v>-1.172364228</v>
      </c>
      <c r="AW547" s="177">
        <f t="array" ref="AW547">SUM(IF(ISERROR(AW548:AW598),"",AW548:AW598))</f>
        <v>-0.9807543315</v>
      </c>
      <c r="AX547" s="177">
        <f t="array" ref="AX547">SUM(IF(ISERROR(AX548:AX598),"",AX548:AX598))</f>
        <v>-0.8595969585</v>
      </c>
      <c r="AY547" s="177">
        <f t="array" ref="AY547">SUM(IF(ISERROR(AY548:AY598),"",AY548:AY598))</f>
        <v>-0.6492331784</v>
      </c>
      <c r="AZ547" s="177">
        <f t="array" ref="AZ547">SUM(IF(ISERROR(AZ548:AZ598),"",AZ548:AZ598))</f>
        <v>-0.5313752306</v>
      </c>
      <c r="BA547" s="177">
        <f t="array" ref="BA547">SUM(IF(ISERROR(BA548:BA598),"",BA548:BA598))</f>
        <v>-0.7181954454</v>
      </c>
      <c r="BB547" s="177">
        <f t="array" ref="BB547">SUM(IF(ISERROR(BB548:BB598),"",BB548:BB598))</f>
        <v>-0.6207985489</v>
      </c>
      <c r="BC547" s="177">
        <f t="array" ref="BC547">SUM(IF(ISERROR(BC548:BC598),"",BC548:BC598))</f>
        <v>-0.5227029993</v>
      </c>
      <c r="BD547" s="177">
        <f t="array" ref="BD547">SUM(IF(ISERROR(BD548:BD598),"",BD548:BD598))</f>
        <v>-0.4292401703</v>
      </c>
      <c r="BE547" s="177">
        <f t="array" ref="BE547">SUM(IF(ISERROR(BE548:BE598),"",BE548:BE598))</f>
        <v>-0.3410140845</v>
      </c>
      <c r="BF547" s="177">
        <f t="array" ref="BF547">SUM(IF(ISERROR(BF548:BF598),"",BF548:BF598))</f>
        <v>-0.2548580419</v>
      </c>
      <c r="BG547" s="177">
        <f t="array" ref="BG547">SUM(IF(ISERROR(BG548:BG598),"",BG548:BG598))</f>
        <v>-0.1831390741</v>
      </c>
      <c r="BH547" s="177">
        <f t="array" ref="BH547">SUM(IF(ISERROR(BH548:BH598),"",BH548:BH598))</f>
        <v>-0.1234857835</v>
      </c>
      <c r="BI547" s="177">
        <f t="array" ref="BI547">SUM(IF(ISERROR(BI548:BI598),"",BI548:BI598))</f>
        <v>-0.08050162714</v>
      </c>
      <c r="BJ547" s="177">
        <f t="array" ref="BJ547">SUM(IF(ISERROR(BJ548:BJ598),"",BJ548:BJ598))</f>
        <v>-0.03865770105</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-0.2727992838</v>
      </c>
      <c r="D548" s="177">
        <f>IF(and($C$438&gt;0,Model!X$1&lt;='Assumptions (NG)'!$V$12),IPMT('Assumptions (NG)'!$V$9,Model!X$1,'Assumptions (NG)'!$V$12,'Assumptions (NG)'!$V$7*(Model!$C$438*'Assumptions (NG)'!$B$2)/10^9),0)+IF(and($C$439&gt;0,Model!X$1&lt;='Assumptions (NG)'!$V$12),IPMT('Assumptions (NG)'!$V$9,Model!X$1,'Assumptions (NG)'!$V$12,'Assumptions (NG)'!$V$7*(Model!$C$439*'Assumptions (NG)'!$B$3)/10^9),0)</f>
        <v>-0.2535162134</v>
      </c>
      <c r="E548" s="177">
        <f>IF(and($C$438&gt;0,Model!Y$1&lt;='Assumptions (NG)'!$V$12),IPMT('Assumptions (NG)'!$V$9,Model!Y$1,'Assumptions (NG)'!$V$12,'Assumptions (NG)'!$V$7*(Model!$C$438*'Assumptions (NG)'!$B$2)/10^9),0)+IF(and($C$439&gt;0,Model!Y$1&lt;='Assumptions (NG)'!$V$12),IPMT('Assumptions (NG)'!$V$9,Model!Y$1,'Assumptions (NG)'!$V$12,'Assumptions (NG)'!$V$7*(Model!$C$439*'Assumptions (NG)'!$B$3)/10^9),0)</f>
        <v>-0.2327869128</v>
      </c>
      <c r="F548" s="177">
        <f>IF(and($C$438&gt;0,Model!Z$1&lt;='Assumptions (NG)'!$V$12),IPMT('Assumptions (NG)'!$V$9,Model!Z$1,'Assumptions (NG)'!$V$12,'Assumptions (NG)'!$V$7*(Model!$C$438*'Assumptions (NG)'!$B$2)/10^9),0)+IF(and($C$439&gt;0,Model!Z$1&lt;='Assumptions (NG)'!$V$12),IPMT('Assumptions (NG)'!$V$9,Model!Z$1,'Assumptions (NG)'!$V$12,'Assumptions (NG)'!$V$7*(Model!$C$439*'Assumptions (NG)'!$B$3)/10^9),0)</f>
        <v>-0.2105029146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-0.1865476165</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-0.1607956711</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-0.1331123297</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-0.1033527378</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-0.07136117648</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-0.03697024806</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-0.2078468106</v>
      </c>
      <c r="E549" s="177">
        <f>IF(and($D$438&gt;0,Model!X$1&lt;='Assumptions (NG)'!$V$12),IPMT('Assumptions (NG)'!$V$9,Model!X$1,'Assumptions (NG)'!$V$12,'Assumptions (NG)'!$V$7*(Model!$D$438*'Assumptions (NG)'!$B$2)/10^9),0)+IF(and($D$439&gt;0,Model!X$1&lt;='Assumptions (NG)'!$V$12),IPMT('Assumptions (NG)'!$V$9,Model!X$1,'Assumptions (NG)'!$V$12,'Assumptions (NG)'!$V$7*(Model!$D$439*'Assumptions (NG)'!$B$3)/10^9),0)</f>
        <v>-0.1931549661</v>
      </c>
      <c r="F549" s="177">
        <f>IF(and($D$438&gt;0,Model!Y$1&lt;='Assumptions (NG)'!$V$12),IPMT('Assumptions (NG)'!$V$9,Model!Y$1,'Assumptions (NG)'!$V$12,'Assumptions (NG)'!$V$7*(Model!$D$438*'Assumptions (NG)'!$B$2)/10^9),0)+IF(and($D$439&gt;0,Model!Y$1&lt;='Assumptions (NG)'!$V$12),IPMT('Assumptions (NG)'!$V$9,Model!Y$1,'Assumptions (NG)'!$V$12,'Assumptions (NG)'!$V$7*(Model!$D$439*'Assumptions (NG)'!$B$3)/10^9),0)</f>
        <v>-0.1773612332</v>
      </c>
      <c r="G549" s="177">
        <f>IF(and($D$438&gt;0,Model!Z$1&lt;='Assumptions (NG)'!$V$12),IPMT('Assumptions (NG)'!$V$9,Model!Z$1,'Assumptions (NG)'!$V$12,'Assumptions (NG)'!$V$7*(Model!$D$438*'Assumptions (NG)'!$B$2)/10^9),0)+IF(and($D$439&gt;0,Model!Z$1&lt;='Assumptions (NG)'!$V$12),IPMT('Assumptions (NG)'!$V$9,Model!Z$1,'Assumptions (NG)'!$V$12,'Assumptions (NG)'!$V$7*(Model!$D$439*'Assumptions (NG)'!$B$3)/10^9),0)</f>
        <v>-0.1603829703</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-0.1421313377</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-0.1225108326</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-0.1014187897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-0.07874484356</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-0.05437035145</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-0.02816777244</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-0.3080654364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-0.2862895453</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-0.2628804624</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-0.2377156983</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-0.2106635769</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-0.1815825463</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-0.1503204385</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-0.1167136725</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-0.08058639917</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-0.04174706328</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-0.2499804857</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-0.2323103833</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-0.2133150231</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-0.1928950109</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-0.1709434979</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-0.1473456213</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-0.121977904</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-0.09470760788</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-0.06539203957</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-0.03387780363</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-0.0863219436</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-0.08022019696</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-0.07366081932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-0.06660948836</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-0.05902930757</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-0.05088061323</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-0.04212076681</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-0.03270393191</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-0.0225808344</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-0.01169850457</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-0.01931803166</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-0.01795251867</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-0.01648459221</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-0.01490657127</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-0.01321019876</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-0.01138659831</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-0.009426227825</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-0.007318829554</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-0.005053376413</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-0.002618014286</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-0.03072804277</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-0.02855600257</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-0.02622105936</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-0.0237109954</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-0.02101267664</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-0.01811198398</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-0.01499373937</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-0.01164162642</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-0.008038104986</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-0.004164319451</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-0.02893813317</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-0.02689261439</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-0.0246936817</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-0.02232982906</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-0.01978868747</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-0.01705696026</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-0.01412035351</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-0.01096350126</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-0.007569885081</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-0.003921747693</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-0.01498244905</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-0.2323103833</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-0.2133150231</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-0.1928950109</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-0.1709434979</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-0.1473456213</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-0.121977904</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-0.09470760788</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-0.06539203957</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-0.03387780363</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-0.04825838622</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-0.04484719743</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-0.04118016949</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-0.03723811445</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-0.03300040528</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-0.02844486792</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-0.02354766526</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-0.01828317241</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-0.01262384258</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-0.006540063025</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-0.0691411543</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-0.06425384768</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-0.05899999307</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-0.05335209936</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-0.04728061363</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-0.04075376646</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-0.03373740576</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-0.02619481801</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-0.01808653617</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-0.009370133197</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-0.05312934982</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-0.04937385246</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-0.04533669279</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-0.04099674614</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-0.0363313035</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-0.03131595266</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-0.02592445051</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-0.0201285857</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-0.01389803102</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-0.007200184746</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-0.009637390394</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-0.008956162516</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-0.008223842547</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-0.00743659858</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-0.006590311316</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-0.005680552508</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-0.004702561788</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-0.003651221765</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-0.00252103124</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-0.001306076426</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-0.01304161577</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-0.01211975707</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-0.01112875896</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-0.01006343599</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-0.0089182138</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-0.007687099947</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-0.006363652554</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-0.004940946606</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-0.003411537713</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-0.001767423152</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-0.1234004248</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-0.1146777513</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-0.1053008774</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-0.09522073782</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-0.08438458782</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-0.07273572658</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-0.06021320074</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-0.04675148546</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-0.03228014154</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-0.01672344682</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-0.06709310743</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-0.0623505689</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-0.05725233999</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-0.05177174391</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-0.04588010313</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-0.03954658928</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-0.0327380619</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-0.02541889496</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-0.0175507905</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-0.009092578213</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-0.02820244163</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-0.02620892588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-0.02406589646</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-0.02176213983</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-0.01928560146</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-0.0166233227</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-0.01376137304</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-0.01068477715</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-0.007377436576</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-0.003822045455</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-0.1299004114</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-0.1207182804</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-0.1108474895</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-0.1002363893</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-0.08882945656</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-0.07656700389</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-0.06338486728</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-0.04921407041</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-0.03398046379</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-0.01760433666</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-0.02430426144</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-0.02258629218</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-0.02073947522</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-0.018754147</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-0.01661991915</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-0.01432562422</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-0.01185925717</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-0.009207912591</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-0.006357717167</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-0.003293757087</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-0.5772092612</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-0.5364086893</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-0.4925480744</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-0.4453979135</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-0.3947114904</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-0.3402235857</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-0.2816490881</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-0.2186815031</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-0.1509913493</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-0.07822443399</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-0.1006878985</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-0.09357068105</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-0.08591967225</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-0.07769483779</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-0.06885314074</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-0.05934831642</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-0.04913063027</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-0.03814661766</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-0.02633880411</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-0.01364540454</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-0.1067684626</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-0.09922143483</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-0.09110837995</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-0.08238684594</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-0.07301119689</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-0.06293237416</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-0.05209763972</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-0.0404503002</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-0.02792941022</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-0.01446945349</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-0.09220607163</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-0.08568839994</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-0.07868190288</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-0.07114991853</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-0.06305303536</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-0.05434888596</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-0.04499192534</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-0.03493319268</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-0.02412005508</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-0.01249593215</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-0.06000969987</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-0.05576785858</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-0.05120787919</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-0.04630590135</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-0.04103627517</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-0.03537142703</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-0.02928171528</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-0.02273527515</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-0.015697852</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-0.008132622121</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-0.05685682683</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-0.05283784929</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-0.04851744844</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-0.04387301753</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-0.0388802543</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-0.03351303382</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-0.02774327181</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-0.02154077765</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-0.01487309643</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-0.007705339113</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-0.03999493592</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-0.03716785678</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-0.03412874671</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-0.03086170338</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-0.0273496318</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-0.02357415485</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-0.01951551714</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-0.01515248159</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-0.01046221838</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-0.005420185425</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-0.05525969721</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-0.05135361427</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-0.0471545751</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-0.04264060799</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-0.03778809336</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-0.03257164012</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-0.02696395289</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-0.02093568912</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-0.01445530557</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-0.007488893245</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-0.07275662486</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-0.06761375535</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-0.06208517064</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-0.05614194206</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-0.04975297135</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-0.04288482783</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-0.03550157355</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-0.0275645752</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-0.01903230197</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-0.00986010825</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-0.02726089559</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-0.0253339339</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-0.02326245009</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-0.02103560499</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-0.0186417465</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-0.01606834864</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-0.01330194593</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-0.01032806302</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-0.007131138887</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-0.003694445447</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-0.04454422972</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-0.04139557953</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-0.03801078058</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-0.0343721217</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-0.03046056341</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-0.02625563825</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-0.0217353437</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-0.01687602706</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-0.01165226167</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-0.006036713878</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-0.02229175466</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-0.02071604131</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-0.01902214946</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-0.01720121571</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-0.01524371194</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-0.01313939538</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-0.01087725509</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-0.008445454265</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-0.005831268383</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-0.00302101856</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-0.04501574959</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-0.04183376958</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-0.03841314107</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-0.03473596542</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-0.0307830016</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-0.0265335655</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-0.02196542168</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-0.01705466708</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-0.01177560588</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-0.006100615095</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-0.09078284724</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-0.08436577749</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-0.07746742751</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-0.07005170128</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-0.06207979558</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-0.05350999695</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-0.04429746343</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-0.03439398989</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-0.02374775584</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-0.01230305423</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-0.5277163725</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-0.4904142513</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-0.450314471</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-0.4072072072</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-0.3608668986</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-0.3110510668</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-0.2574990477</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-0.1999306271</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-0.138044575</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-0.07151706897</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-0.3857376787</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-0.3584714531</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-0.3291602606</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-0.2976507287</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-0.2637779819</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-0.2273647791</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-0.1882205861</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-0.1461405786</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-0.1009045705</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-0.05227586183</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-0.6808501254</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-0.6327236029</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-0.5809875911</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-0.5253713785</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-0.4655839499</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-0.4013124642</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-0.3322206171</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-0.2579468814</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-0.1781026155</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-0.09227002973</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-0.5354205077</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-0.4975738126</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-0.4568886153</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-0.4131520282</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-0.3661351971</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-0.3155921036</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-0.2612582782</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-0.2028494158</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-0.1400598888</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-0.07256114719</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-0.1961700112</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-0.182303552</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-0.1673971084</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-0.1513726815</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-0.1341464226</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-0.1156281943</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-0.09572109885</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-0.07432097125</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-0.05131583409</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-0.02658531164</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-0.04534490156</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-0.04213965514</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-0.03869401524</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-0.03498995234</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-0.03100808473</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-0.02672757705</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-0.02212603129</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-0.0171793696</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-0.01186170828</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-0.006145222361</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-0.0822995544</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-0.07648213407</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-0.07022840722</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-0.06350565085</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-0.05627868775</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-0.04850970242</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-0.0401580432</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-0.03118000953</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-0.02152862333</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-0.01115338317</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-0.08406066136</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-0.07811875555</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-0.07173120681</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-0.06486459191</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-0.05748298089</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-0.04954774905</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-0.04101737482</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-0.03184722252</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-0.0219893088</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-0.01139205154</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-0.05962826879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-0.05541338931</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-0.05088239387</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-0.04601157377</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-0.04077544216</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-0.03514660068</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-0.0290955961</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-0.02259076616</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-0.01559807399</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-0.008080929897</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-0.1434509035</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-0.1333109433</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-0.1224104862</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-0.1106924947</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-0.0980956539</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-0.08455405003</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-0.06999682586</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-0.05434780989</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-0.03752511772</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-0.01944072364</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-0.1197411456</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-0.1112771317</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-0.1021783167</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-0.09239709063</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-0.08188227257</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-0.07057884316</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-0.05842765655</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-0.04536513094</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-0.03132291591</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-0.01622753475</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-0.1451281625</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-0.1348696437</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-0.1238417361</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-0.1119867353</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-0.09924260952</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-0.08554267429</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-0.07081524391</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-0.05498325626</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-0.03796386953</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-0.01966802879</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-0.02995513793</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-0.02783773123</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-0.02556151902</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-0.02311459089</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-0.02048414316</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-0.01765641185</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-0.01461660068</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-0.01134880368</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-0.007835921909</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-0.004059574001</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-0.04341201386</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-0.0403433954</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-0.03704463055</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-0.03349845834</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-0.02968632322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-0.02558827796</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-0.02118287931</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-0.01644707575</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-0.01135608693</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-0.005883273954</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-0.2852508088</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-0.2650875908</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-0.2434121315</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-0.2201110127</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-0.1950623101</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-0.1681349547</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-0.1391880477</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-0.1080701226</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-0.07461835318</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-0.03865770105</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0.1999812358</v>
      </c>
      <c r="D599" s="160">
        <f t="shared" si="29"/>
        <v>0.5211259594</v>
      </c>
      <c r="E599" s="160">
        <f t="shared" si="29"/>
        <v>0.8536570146</v>
      </c>
      <c r="F599" s="160">
        <f t="shared" si="29"/>
        <v>1.216085137</v>
      </c>
      <c r="G599" s="160">
        <f t="shared" si="29"/>
        <v>1.357297139</v>
      </c>
      <c r="H599" s="160">
        <f t="shared" si="29"/>
        <v>1.287609824</v>
      </c>
      <c r="I599" s="160">
        <f t="shared" si="29"/>
        <v>1.198414917</v>
      </c>
      <c r="J599" s="160">
        <f t="shared" si="29"/>
        <v>1.151319494</v>
      </c>
      <c r="K599" s="160">
        <f t="shared" si="29"/>
        <v>0.1742084958</v>
      </c>
      <c r="L599" s="160">
        <f t="shared" si="29"/>
        <v>1.134983252</v>
      </c>
      <c r="M599" s="160">
        <f t="shared" si="29"/>
        <v>1.196465658</v>
      </c>
      <c r="N599" s="160">
        <f t="shared" si="29"/>
        <v>1.251557519</v>
      </c>
      <c r="O599" s="160">
        <f t="shared" si="29"/>
        <v>1.265603498</v>
      </c>
      <c r="P599" s="160">
        <f t="shared" si="29"/>
        <v>1.243360471</v>
      </c>
      <c r="Q599" s="160">
        <f t="shared" si="29"/>
        <v>1.32810476</v>
      </c>
      <c r="R599" s="160">
        <f t="shared" si="29"/>
        <v>1.321093311</v>
      </c>
      <c r="S599" s="160">
        <f t="shared" si="29"/>
        <v>1.121925397</v>
      </c>
      <c r="T599" s="160">
        <f t="shared" si="29"/>
        <v>0.9730330568</v>
      </c>
      <c r="U599" s="160">
        <f t="shared" si="29"/>
        <v>0.7811129647</v>
      </c>
      <c r="V599" s="160">
        <f t="shared" si="29"/>
        <v>0.5869235514</v>
      </c>
      <c r="W599" s="160">
        <f t="shared" si="29"/>
        <v>0.5188138731</v>
      </c>
      <c r="X599" s="160">
        <f t="shared" si="29"/>
        <v>0.6434551293</v>
      </c>
      <c r="Y599" s="160">
        <f t="shared" si="29"/>
        <v>0.783626095</v>
      </c>
      <c r="Z599" s="160">
        <f t="shared" si="29"/>
        <v>0.8205195228</v>
      </c>
      <c r="AA599" s="160">
        <f t="shared" si="29"/>
        <v>0.8282795713</v>
      </c>
      <c r="AB599" s="160">
        <f t="shared" si="29"/>
        <v>0.7823345907</v>
      </c>
      <c r="AC599" s="160">
        <f t="shared" si="29"/>
        <v>0.7349222387</v>
      </c>
      <c r="AD599" s="160">
        <f t="shared" si="29"/>
        <v>0.7072546864</v>
      </c>
      <c r="AE599" s="160">
        <f t="shared" si="29"/>
        <v>0.7138302462</v>
      </c>
      <c r="AF599" s="160">
        <f t="shared" si="29"/>
        <v>0.6790650682</v>
      </c>
      <c r="AG599" s="160">
        <f t="shared" si="29"/>
        <v>0.6681887039</v>
      </c>
      <c r="AH599" s="160">
        <f t="shared" si="29"/>
        <v>0.7069384812</v>
      </c>
      <c r="AI599" s="160">
        <f t="shared" si="29"/>
        <v>0.6769205047</v>
      </c>
      <c r="AJ599" s="160">
        <f t="shared" si="29"/>
        <v>0.6419240213</v>
      </c>
      <c r="AK599" s="160">
        <f t="shared" si="29"/>
        <v>0.6638120163</v>
      </c>
      <c r="AL599" s="160">
        <f t="shared" si="29"/>
        <v>0.7394556212</v>
      </c>
      <c r="AM599" s="160">
        <f t="shared" si="29"/>
        <v>1.137985028</v>
      </c>
      <c r="AN599" s="160">
        <f t="shared" si="29"/>
        <v>1.727656991</v>
      </c>
      <c r="AO599" s="160">
        <f t="shared" si="29"/>
        <v>2.396742636</v>
      </c>
      <c r="AP599" s="160">
        <f t="shared" si="29"/>
        <v>3.132416837</v>
      </c>
      <c r="AQ599" s="160">
        <f t="shared" si="29"/>
        <v>3.415865537</v>
      </c>
      <c r="AR599" s="160">
        <f t="shared" si="29"/>
        <v>3.260852986</v>
      </c>
      <c r="AS599" s="160">
        <f t="shared" si="29"/>
        <v>3.077474086</v>
      </c>
      <c r="AT599" s="160">
        <f t="shared" si="29"/>
        <v>2.98580658</v>
      </c>
      <c r="AU599" s="160">
        <f t="shared" si="29"/>
        <v>2.917057788</v>
      </c>
      <c r="AV599" s="160">
        <f t="shared" si="29"/>
        <v>2.926009609</v>
      </c>
      <c r="AW599" s="160">
        <f t="shared" si="29"/>
        <v>3.034301246</v>
      </c>
      <c r="AX599" s="160">
        <f t="shared" si="29"/>
        <v>3.140513138</v>
      </c>
      <c r="AY599" s="160">
        <f t="shared" si="29"/>
        <v>3.164590223</v>
      </c>
      <c r="AZ599" s="160">
        <f t="shared" si="29"/>
        <v>3.11659629</v>
      </c>
      <c r="BA599" s="160">
        <f t="shared" si="29"/>
        <v>3.257276</v>
      </c>
      <c r="BB599" s="160">
        <f t="shared" si="29"/>
        <v>3.115229753</v>
      </c>
      <c r="BC599" s="160">
        <f t="shared" si="29"/>
        <v>2.585562815</v>
      </c>
      <c r="BD599" s="160">
        <f t="shared" si="29"/>
        <v>2.023313036</v>
      </c>
      <c r="BE599" s="160">
        <f t="shared" si="29"/>
        <v>1.399189521</v>
      </c>
      <c r="BF599" s="160">
        <f t="shared" si="29"/>
        <v>1.015414265</v>
      </c>
      <c r="BG599" s="160">
        <f t="shared" si="29"/>
        <v>0.8949175184</v>
      </c>
      <c r="BH599" s="160">
        <f t="shared" si="29"/>
        <v>0.8370722081</v>
      </c>
      <c r="BI599" s="160">
        <f t="shared" si="29"/>
        <v>0.7614726922</v>
      </c>
      <c r="BJ599" s="160">
        <f t="shared" si="29"/>
        <v>0.7020127822</v>
      </c>
      <c r="BK599" s="160">
        <f t="shared" si="29"/>
        <v>0.6192949624</v>
      </c>
      <c r="BL599" s="160">
        <f t="shared" si="29"/>
        <v>0.4981185292</v>
      </c>
      <c r="BM599" s="160">
        <f t="shared" si="29"/>
        <v>0.3828070146</v>
      </c>
      <c r="BN599" s="160">
        <f t="shared" si="29"/>
        <v>0.3126007093</v>
      </c>
      <c r="BO599" s="160">
        <f t="shared" si="29"/>
        <v>0.2874595804</v>
      </c>
      <c r="BP599" s="160">
        <f t="shared" si="29"/>
        <v>0.1370421556</v>
      </c>
      <c r="BQ599" s="160"/>
      <c r="BR599" s="160"/>
    </row>
    <row r="600" ht="15.75" hidden="1" customHeight="1" outlineLevel="1">
      <c r="A600" s="209"/>
      <c r="B600" s="38"/>
      <c r="C600" s="177">
        <f>IF($C$438&gt;0,'Assumptions (NG)'!V$13*Model!$C$438*('Assumptions (NG)'!$B$2*'Assumptions (NG)'!$B$17+'Assumptions (NG)'!$B$3*'Assumptions (NG)'!$B$18)/10^9,0)</f>
        <v>0.1999812358</v>
      </c>
      <c r="D600" s="177">
        <f>IF($C$438&gt;0,'Assumptions (NG)'!W$13*Model!$C$438*('Assumptions (NG)'!$B$2*'Assumptions (NG)'!$B$17+'Assumptions (NG)'!$B$3*'Assumptions (NG)'!$B$18)/10^9,0)</f>
        <v>0.379964348</v>
      </c>
      <c r="E600" s="177">
        <f>IF($C$438&gt;0,'Assumptions (NG)'!X$13*Model!$C$438*('Assumptions (NG)'!$B$2*'Assumptions (NG)'!$B$17+'Assumptions (NG)'!$B$3*'Assumptions (NG)'!$B$18)/10^9,0)</f>
        <v>0.3419679132</v>
      </c>
      <c r="F600" s="177">
        <f>IF($C$438&gt;0,'Assumptions (NG)'!Y$13*Model!$C$438*('Assumptions (NG)'!$B$2*'Assumptions (NG)'!$B$17+'Assumptions (NG)'!$B$3*'Assumptions (NG)'!$B$18)/10^9,0)</f>
        <v>0.3079711031</v>
      </c>
      <c r="G600" s="177">
        <f>IF($C$438&gt;0,'Assumptions (NG)'!Z$13*Model!$C$438*('Assumptions (NG)'!$B$2*'Assumptions (NG)'!$B$17+'Assumptions (NG)'!$B$3*'Assumptions (NG)'!$B$18)/10^9,0)</f>
        <v>0.2771739928</v>
      </c>
      <c r="H600" s="177">
        <f>IF($C$438&gt;0,'Assumptions (NG)'!AA$13*Model!$C$438*('Assumptions (NG)'!$B$2*'Assumptions (NG)'!$B$17+'Assumptions (NG)'!$B$3*'Assumptions (NG)'!$B$18)/10^9,0)</f>
        <v>0.2491766198</v>
      </c>
      <c r="I600" s="177">
        <f>IF($C$438&gt;0,'Assumptions (NG)'!AB$13*Model!$C$438*('Assumptions (NG)'!$B$2*'Assumptions (NG)'!$B$17+'Assumptions (NG)'!$B$3*'Assumptions (NG)'!$B$18)/10^9,0)</f>
        <v>0.2359778582</v>
      </c>
      <c r="J600" s="177">
        <f>IF($C$438&gt;0,'Assumptions (NG)'!AC$13*Model!$C$438*('Assumptions (NG)'!$B$2*'Assumptions (NG)'!$B$17+'Assumptions (NG)'!$B$3*'Assumptions (NG)'!$B$18)/10^9,0)</f>
        <v>0.2359778582</v>
      </c>
      <c r="K600" s="226" t="s">
        <v>395</v>
      </c>
      <c r="L600" s="177">
        <f>IF($C$438&gt;0,'Assumptions (NG)'!AE$13*Model!$C$438*('Assumptions (NG)'!$B$2*'Assumptions (NG)'!$B$17+'Assumptions (NG)'!$B$3*'Assumptions (NG)'!$B$18)/10^9,0)</f>
        <v>0.2359778582</v>
      </c>
      <c r="M600" s="177">
        <f>IF($C$438&gt;0,'Assumptions (NG)'!AF$13*Model!$C$438*('Assumptions (NG)'!$B$2*'Assumptions (NG)'!$B$17+'Assumptions (NG)'!$B$3*'Assumptions (NG)'!$B$18)/10^9,0)</f>
        <v>0.2363778207</v>
      </c>
      <c r="N600" s="177">
        <f>IF($C$438&gt;0,'Assumptions (NG)'!AG$13*Model!$C$438*('Assumptions (NG)'!$B$2*'Assumptions (NG)'!$B$17+'Assumptions (NG)'!$B$3*'Assumptions (NG)'!$B$18)/10^9,0)</f>
        <v>0.2359778582</v>
      </c>
      <c r="O600" s="177">
        <f>IF($C$438&gt;0,'Assumptions (NG)'!AH$13*Model!$C$438*('Assumptions (NG)'!$B$2*'Assumptions (NG)'!$B$17+'Assumptions (NG)'!$B$3*'Assumptions (NG)'!$B$18)/10^9,0)</f>
        <v>0.2363778207</v>
      </c>
      <c r="P600" s="177">
        <f>IF($C$438&gt;0,'Assumptions (NG)'!AI$13*Model!$C$438*('Assumptions (NG)'!$B$2*'Assumptions (NG)'!$B$17+'Assumptions (NG)'!$B$3*'Assumptions (NG)'!$B$18)/10^9,0)</f>
        <v>0.2359778582</v>
      </c>
      <c r="Q600" s="177">
        <f>IF($C$438&gt;0,'Assumptions (NG)'!AJ$13*Model!$C$438*('Assumptions (NG)'!$B$2*'Assumptions (NG)'!$B$17+'Assumptions (NG)'!$B$3*'Assumptions (NG)'!$B$18)/10^9,0)</f>
        <v>0.2363778207</v>
      </c>
      <c r="R600" s="177">
        <f>IF($C$438&gt;0,'Assumptions (NG)'!AK$13*Model!$C$438*('Assumptions (NG)'!$B$2*'Assumptions (NG)'!$B$17+'Assumptions (NG)'!$B$3*'Assumptions (NG)'!$B$18)/10^9,0)</f>
        <v>0.1179889291</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0.1411616114</v>
      </c>
      <c r="E601" s="177">
        <f>IF($D$438&gt;0,'Assumptions (NG)'!W$13*Model!$D$438*('Assumptions (NG)'!$B$2*'Assumptions (NG)'!$C$17+'Assumptions (NG)'!$B$3*'Assumptions (NG)'!$C$18)/10^9,0)</f>
        <v>0.2682070617</v>
      </c>
      <c r="F601" s="177">
        <f>IF($D$438&gt;0,'Assumptions (NG)'!X$13*Model!$D$438*('Assumptions (NG)'!$B$2*'Assumptions (NG)'!$C$17+'Assumptions (NG)'!$B$3*'Assumptions (NG)'!$C$18)/10^9,0)</f>
        <v>0.2413863555</v>
      </c>
      <c r="G601" s="177">
        <f>IF($D$438&gt;0,'Assumptions (NG)'!Y$13*Model!$D$438*('Assumptions (NG)'!$B$2*'Assumptions (NG)'!$C$17+'Assumptions (NG)'!$B$3*'Assumptions (NG)'!$C$18)/10^9,0)</f>
        <v>0.2173888816</v>
      </c>
      <c r="H601" s="177">
        <f>IF($D$438&gt;0,'Assumptions (NG)'!Z$13*Model!$D$438*('Assumptions (NG)'!$B$2*'Assumptions (NG)'!$C$17+'Assumptions (NG)'!$B$3*'Assumptions (NG)'!$C$18)/10^9,0)</f>
        <v>0.1956499934</v>
      </c>
      <c r="I601" s="177">
        <f>IF($D$438&gt;0,'Assumptions (NG)'!AA$13*Model!$D$438*('Assumptions (NG)'!$B$2*'Assumptions (NG)'!$C$17+'Assumptions (NG)'!$B$3*'Assumptions (NG)'!$C$18)/10^9,0)</f>
        <v>0.1758873678</v>
      </c>
      <c r="J601" s="177">
        <f>IF($D$438&gt;0,'Assumptions (NG)'!AB$13*Model!$D$438*('Assumptions (NG)'!$B$2*'Assumptions (NG)'!$C$17+'Assumptions (NG)'!$B$3*'Assumptions (NG)'!$C$18)/10^9,0)</f>
        <v>0.1665707014</v>
      </c>
      <c r="K601" s="226" t="s">
        <v>396</v>
      </c>
      <c r="L601" s="177">
        <f>IF($D$438&gt;0,'Assumptions (NG)'!AD$13*Model!$D$438*('Assumptions (NG)'!$B$2*'Assumptions (NG)'!$C$17+'Assumptions (NG)'!$B$3*'Assumptions (NG)'!$C$18)/10^9,0)</f>
        <v>0.1668530247</v>
      </c>
      <c r="M601" s="177">
        <f>IF($D$438&gt;0,'Assumptions (NG)'!AE$13*Model!$D$438*('Assumptions (NG)'!$B$2*'Assumptions (NG)'!$C$17+'Assumptions (NG)'!$B$3*'Assumptions (NG)'!$C$18)/10^9,0)</f>
        <v>0.1665707014</v>
      </c>
      <c r="N601" s="177">
        <f>IF($D$438&gt;0,'Assumptions (NG)'!AF$13*Model!$D$438*('Assumptions (NG)'!$B$2*'Assumptions (NG)'!$C$17+'Assumptions (NG)'!$B$3*'Assumptions (NG)'!$C$18)/10^9,0)</f>
        <v>0.1668530247</v>
      </c>
      <c r="O601" s="177">
        <f>IF($D$438&gt;0,'Assumptions (NG)'!AG$13*Model!$D$438*('Assumptions (NG)'!$B$2*'Assumptions (NG)'!$C$17+'Assumptions (NG)'!$B$3*'Assumptions (NG)'!$C$18)/10^9,0)</f>
        <v>0.1665707014</v>
      </c>
      <c r="P601" s="177">
        <f>IF($D$438&gt;0,'Assumptions (NG)'!AH$13*Model!$D$438*('Assumptions (NG)'!$B$2*'Assumptions (NG)'!$C$17+'Assumptions (NG)'!$B$3*'Assumptions (NG)'!$C$18)/10^9,0)</f>
        <v>0.1668530247</v>
      </c>
      <c r="Q601" s="177">
        <f>IF($D$438&gt;0,'Assumptions (NG)'!AI$13*Model!$D$438*('Assumptions (NG)'!$B$2*'Assumptions (NG)'!$C$17+'Assumptions (NG)'!$B$3*'Assumptions (NG)'!$C$18)/10^9,0)</f>
        <v>0.1665707014</v>
      </c>
      <c r="R601" s="177">
        <f>IF($D$438&gt;0,'Assumptions (NG)'!AJ$13*Model!$D$438*('Assumptions (NG)'!$B$2*'Assumptions (NG)'!$C$17+'Assumptions (NG)'!$B$3*'Assumptions (NG)'!$C$18)/10^9,0)</f>
        <v>0.1668530247</v>
      </c>
      <c r="S601" s="177">
        <f>IF($D$438&gt;0,'Assumptions (NG)'!AK$13*Model!$D$438*('Assumptions (NG)'!$B$2*'Assumptions (NG)'!$C$17+'Assumptions (NG)'!$B$3*'Assumptions (NG)'!$C$18)/10^9,0)</f>
        <v>0.08328535072</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0.2434820398</v>
      </c>
      <c r="F602" s="160">
        <f>IF($E$438&gt;0,'Assumptions (NG)'!W$13*Model!$E$438*(AVERAGE('Assumptions (NG)'!$B$2:$C$2)*'Assumptions (NG)'!$D$17+AVERAGE('Assumptions (NG)'!$B$3:$C$3)*'Assumptions (NG)'!$D$18)/10^9,0)</f>
        <v>0.4626158756</v>
      </c>
      <c r="G602" s="160">
        <f>IF($E$438&gt;0,'Assumptions (NG)'!X$13*Model!$E$438*(AVERAGE('Assumptions (NG)'!$B$2:$C$2)*'Assumptions (NG)'!$D$17+AVERAGE('Assumptions (NG)'!$B$3:$C$3)*'Assumptions (NG)'!$D$18)/10^9,0)</f>
        <v>0.4163542881</v>
      </c>
      <c r="H602" s="160">
        <f>IF($E$438&gt;0,'Assumptions (NG)'!Y$13*Model!$E$438*(AVERAGE('Assumptions (NG)'!$B$2:$C$2)*'Assumptions (NG)'!$D$17+AVERAGE('Assumptions (NG)'!$B$3:$C$3)*'Assumptions (NG)'!$D$18)/10^9,0)</f>
        <v>0.3749623413</v>
      </c>
      <c r="I602" s="160">
        <f>IF($E$438&gt;0,'Assumptions (NG)'!Z$13*Model!$E$438*(AVERAGE('Assumptions (NG)'!$B$2:$C$2)*'Assumptions (NG)'!$D$17+AVERAGE('Assumptions (NG)'!$B$3:$C$3)*'Assumptions (NG)'!$D$18)/10^9,0)</f>
        <v>0.3374661072</v>
      </c>
      <c r="J602" s="160">
        <f>IF($E$438&gt;0,'Assumptions (NG)'!AA$13*Model!$E$438*(AVERAGE('Assumptions (NG)'!$B$2:$C$2)*'Assumptions (NG)'!$D$17+AVERAGE('Assumptions (NG)'!$B$3:$C$3)*'Assumptions (NG)'!$D$18)/10^9,0)</f>
        <v>0.3033786216</v>
      </c>
      <c r="K602" s="226" t="s">
        <v>397</v>
      </c>
      <c r="L602" s="160">
        <f>IF($E$438&gt;0,'Assumptions (NG)'!AC$13*Model!$E$438*(AVERAGE('Assumptions (NG)'!$B$2:$C$2)*'Assumptions (NG)'!$D$17+AVERAGE('Assumptions (NG)'!$B$3:$C$3)*'Assumptions (NG)'!$D$18)/10^9,0)</f>
        <v>0.287308807</v>
      </c>
      <c r="M602" s="160">
        <f>IF($E$438&gt;0,'Assumptions (NG)'!AD$13*Model!$E$438*(AVERAGE('Assumptions (NG)'!$B$2:$C$2)*'Assumptions (NG)'!$D$17+AVERAGE('Assumptions (NG)'!$B$3:$C$3)*'Assumptions (NG)'!$D$18)/10^9,0)</f>
        <v>0.287795771</v>
      </c>
      <c r="N602" s="160">
        <f>IF($E$438&gt;0,'Assumptions (NG)'!AE$13*Model!$E$438*(AVERAGE('Assumptions (NG)'!$B$2:$C$2)*'Assumptions (NG)'!$D$17+AVERAGE('Assumptions (NG)'!$B$3:$C$3)*'Assumptions (NG)'!$D$18)/10^9,0)</f>
        <v>0.287308807</v>
      </c>
      <c r="O602" s="160">
        <f>IF($E$438&gt;0,'Assumptions (NG)'!AF$13*Model!$E$438*(AVERAGE('Assumptions (NG)'!$B$2:$C$2)*'Assumptions (NG)'!$D$17+AVERAGE('Assumptions (NG)'!$B$3:$C$3)*'Assumptions (NG)'!$D$18)/10^9,0)</f>
        <v>0.287795771</v>
      </c>
      <c r="P602" s="160">
        <f>IF($E$438&gt;0,'Assumptions (NG)'!AG$13*Model!$E$438*(AVERAGE('Assumptions (NG)'!$B$2:$C$2)*'Assumptions (NG)'!$D$17+AVERAGE('Assumptions (NG)'!$B$3:$C$3)*'Assumptions (NG)'!$D$18)/10^9,0)</f>
        <v>0.287308807</v>
      </c>
      <c r="Q602" s="160">
        <f>IF($E$438&gt;0,'Assumptions (NG)'!AH$13*Model!$E$438*(AVERAGE('Assumptions (NG)'!$B$2:$C$2)*'Assumptions (NG)'!$D$17+AVERAGE('Assumptions (NG)'!$B$3:$C$3)*'Assumptions (NG)'!$D$18)/10^9,0)</f>
        <v>0.287795771</v>
      </c>
      <c r="R602" s="160">
        <f>IF($E$438&gt;0,'Assumptions (NG)'!AI$13*Model!$E$438*(AVERAGE('Assumptions (NG)'!$B$2:$C$2)*'Assumptions (NG)'!$D$17+AVERAGE('Assumptions (NG)'!$B$3:$C$3)*'Assumptions (NG)'!$D$18)/10^9,0)</f>
        <v>0.287308807</v>
      </c>
      <c r="S602" s="160">
        <f>IF($E$438&gt;0,'Assumptions (NG)'!AJ$13*Model!$E$438*(AVERAGE('Assumptions (NG)'!$B$2:$C$2)*'Assumptions (NG)'!$D$17+AVERAGE('Assumptions (NG)'!$B$3:$C$3)*'Assumptions (NG)'!$D$18)/10^9,0)</f>
        <v>0.287795771</v>
      </c>
      <c r="T602" s="160">
        <f>IF($E$438&gt;0,'Assumptions (NG)'!AK$13*Model!$E$438*(AVERAGE('Assumptions (NG)'!$B$2:$C$2)*'Assumptions (NG)'!$D$17+AVERAGE('Assumptions (NG)'!$B$3:$C$3)*'Assumptions (NG)'!$D$18)/10^9,0)</f>
        <v>0.1436544035</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0.2041118031</v>
      </c>
      <c r="G603" s="160">
        <f>IF($F$438&gt;0,'Assumptions (NG)'!W$13*Model!$F$438*('Assumptions (NG)'!$E$17*AVERAGE('Assumptions (NG)'!$B$2:$D$2)+'Assumptions (NG)'!$E$18*AVERAGE('Assumptions (NG)'!$B$3:$D$3))/10^9,0)</f>
        <v>0.3878124259</v>
      </c>
      <c r="H603" s="160">
        <f>IF($F$438&gt;0,'Assumptions (NG)'!X$13*Model!$F$438*('Assumptions (NG)'!$E$17*AVERAGE('Assumptions (NG)'!$B$2:$D$2)+'Assumptions (NG)'!$E$18*AVERAGE('Assumptions (NG)'!$B$3:$D$3))/10^9,0)</f>
        <v>0.3490311833</v>
      </c>
      <c r="I603" s="160">
        <f>IF($F$438&gt;0,'Assumptions (NG)'!Y$13*Model!$F$438*('Assumptions (NG)'!$E$17*AVERAGE('Assumptions (NG)'!$B$2:$D$2)+'Assumptions (NG)'!$E$18*AVERAGE('Assumptions (NG)'!$B$3:$D$3))/10^9,0)</f>
        <v>0.3143321768</v>
      </c>
      <c r="J603" s="160">
        <f>IF($F$438&gt;0,'Assumptions (NG)'!Z$13*Model!$F$438*('Assumptions (NG)'!$E$17*AVERAGE('Assumptions (NG)'!$B$2:$D$2)+'Assumptions (NG)'!$E$18*AVERAGE('Assumptions (NG)'!$B$3:$D$3))/10^9,0)</f>
        <v>0.2828989591</v>
      </c>
      <c r="K603" s="226" t="s">
        <v>398</v>
      </c>
      <c r="L603" s="160">
        <f>IF($F$438&gt;0,'Assumptions (NG)'!AB$13*Model!$F$438*('Assumptions (NG)'!$E$17*AVERAGE('Assumptions (NG)'!$B$2:$D$2)+'Assumptions (NG)'!$E$18*AVERAGE('Assumptions (NG)'!$B$3:$D$3))/10^9,0)</f>
        <v>0.2408519277</v>
      </c>
      <c r="M603" s="160">
        <f>IF($F$438&gt;0,'Assumptions (NG)'!AC$13*Model!$F$438*('Assumptions (NG)'!$E$17*AVERAGE('Assumptions (NG)'!$B$2:$D$2)+'Assumptions (NG)'!$E$18*AVERAGE('Assumptions (NG)'!$B$3:$D$3))/10^9,0)</f>
        <v>0.2408519277</v>
      </c>
      <c r="N603" s="160">
        <f>IF($F$438&gt;0,'Assumptions (NG)'!AD$13*Model!$F$438*('Assumptions (NG)'!$E$17*AVERAGE('Assumptions (NG)'!$B$2:$D$2)+'Assumptions (NG)'!$E$18*AVERAGE('Assumptions (NG)'!$B$3:$D$3))/10^9,0)</f>
        <v>0.2412601513</v>
      </c>
      <c r="O603" s="160">
        <f>IF($F$438&gt;0,'Assumptions (NG)'!AE$13*Model!$F$438*('Assumptions (NG)'!$E$17*AVERAGE('Assumptions (NG)'!$B$2:$D$2)+'Assumptions (NG)'!$E$18*AVERAGE('Assumptions (NG)'!$B$3:$D$3))/10^9,0)</f>
        <v>0.2408519277</v>
      </c>
      <c r="P603" s="160">
        <f>IF($F$438&gt;0,'Assumptions (NG)'!AF$13*Model!$F$438*('Assumptions (NG)'!$E$17*AVERAGE('Assumptions (NG)'!$B$2:$D$2)+'Assumptions (NG)'!$E$18*AVERAGE('Assumptions (NG)'!$B$3:$D$3))/10^9,0)</f>
        <v>0.2412601513</v>
      </c>
      <c r="Q603" s="160">
        <f>IF($F$438&gt;0,'Assumptions (NG)'!AG$13*Model!$F$438*('Assumptions (NG)'!$E$17*AVERAGE('Assumptions (NG)'!$B$2:$D$2)+'Assumptions (NG)'!$E$18*AVERAGE('Assumptions (NG)'!$B$3:$D$3))/10^9,0)</f>
        <v>0.2408519277</v>
      </c>
      <c r="R603" s="160">
        <f>IF($F$438&gt;0,'Assumptions (NG)'!AH$13*Model!$F$438*('Assumptions (NG)'!$E$17*AVERAGE('Assumptions (NG)'!$B$2:$D$2)+'Assumptions (NG)'!$E$18*AVERAGE('Assumptions (NG)'!$B$3:$D$3))/10^9,0)</f>
        <v>0.2412601513</v>
      </c>
      <c r="S603" s="160">
        <f>IF($F$438&gt;0,'Assumptions (NG)'!AI$13*Model!$F$438*('Assumptions (NG)'!$E$17*AVERAGE('Assumptions (NG)'!$B$2:$D$2)+'Assumptions (NG)'!$E$18*AVERAGE('Assumptions (NG)'!$B$3:$D$3))/10^9,0)</f>
        <v>0.2408519277</v>
      </c>
      <c r="T603" s="160">
        <f>IF($F$438&gt;0,'Assumptions (NG)'!AJ$13*Model!$F$438*('Assumptions (NG)'!$E$17*AVERAGE('Assumptions (NG)'!$B$2:$D$2)+'Assumptions (NG)'!$E$18*AVERAGE('Assumptions (NG)'!$B$3:$D$3))/10^9,0)</f>
        <v>0.2412601513</v>
      </c>
      <c r="U603" s="160">
        <f>IF($F$438&gt;0,'Assumptions (NG)'!AK$13*Model!$F$438*('Assumptions (NG)'!$E$17*AVERAGE('Assumptions (NG)'!$B$2:$D$2)+'Assumptions (NG)'!$E$18*AVERAGE('Assumptions (NG)'!$B$3:$D$3))/10^9,0)</f>
        <v>0.1204259638</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0.05856755095</v>
      </c>
      <c r="H604" s="160">
        <f>IF($G$438&gt;0,'Assumptions (NG)'!W$13*Model!$G$438*('Assumptions (NG)'!$F$17*AVERAGE('Assumptions (NG)'!$C$2:$E$2)+'Assumptions (NG)'!$F$18*AVERAGE('Assumptions (NG)'!$C$3:$E$3))/10^9,0)</f>
        <v>0.1112783468</v>
      </c>
      <c r="I604" s="160">
        <f>IF($G$438&gt;0,'Assumptions (NG)'!X$13*Model!$G$438*('Assumptions (NG)'!$F$17*AVERAGE('Assumptions (NG)'!$C$2:$E$2)+'Assumptions (NG)'!$F$18*AVERAGE('Assumptions (NG)'!$C$3:$E$3))/10^9,0)</f>
        <v>0.1001505121</v>
      </c>
      <c r="J604" s="160">
        <f>IF($G$438&gt;0,'Assumptions (NG)'!Y$13*Model!$G$438*('Assumptions (NG)'!$F$17*AVERAGE('Assumptions (NG)'!$C$2:$E$2)+'Assumptions (NG)'!$F$18*AVERAGE('Assumptions (NG)'!$C$3:$E$3))/10^9,0)</f>
        <v>0.09019402846</v>
      </c>
      <c r="K604" s="160">
        <f>IF($G$438&gt;0,'Assumptions (NG)'!Z$13*Model!$G$438*('Assumptions (NG)'!$F$17*AVERAGE('Assumptions (NG)'!$C$2:$E$2)+'Assumptions (NG)'!$F$18*AVERAGE('Assumptions (NG)'!$C$3:$E$3))/10^9,0)</f>
        <v>0.08117462562</v>
      </c>
      <c r="L604" s="160">
        <f>IF($G$438&gt;0,'Assumptions (NG)'!AA$13*Model!$G$438*('Assumptions (NG)'!$F$17*AVERAGE('Assumptions (NG)'!$C$2:$E$2)+'Assumptions (NG)'!$F$18*AVERAGE('Assumptions (NG)'!$C$3:$E$3))/10^9,0)</f>
        <v>0.07297516849</v>
      </c>
      <c r="M604" s="160">
        <f>IF($G$438&gt;0,'Assumptions (NG)'!AB$13*Model!$G$438*('Assumptions (NG)'!$F$17*AVERAGE('Assumptions (NG)'!$C$2:$E$2)+'Assumptions (NG)'!$F$18*AVERAGE('Assumptions (NG)'!$C$3:$E$3))/10^9,0)</f>
        <v>0.06910971012</v>
      </c>
      <c r="N604" s="160">
        <f>IF($G$438&gt;0,'Assumptions (NG)'!AC$13*Model!$G$438*('Assumptions (NG)'!$F$17*AVERAGE('Assumptions (NG)'!$C$2:$E$2)+'Assumptions (NG)'!$F$18*AVERAGE('Assumptions (NG)'!$C$3:$E$3))/10^9,0)</f>
        <v>0.06910971012</v>
      </c>
      <c r="O604" s="160">
        <f>IF($G$438&gt;0,'Assumptions (NG)'!AD$13*Model!$G$438*('Assumptions (NG)'!$F$17*AVERAGE('Assumptions (NG)'!$C$2:$E$2)+'Assumptions (NG)'!$F$18*AVERAGE('Assumptions (NG)'!$C$3:$E$3))/10^9,0)</f>
        <v>0.06922684522</v>
      </c>
      <c r="P604" s="160">
        <f>IF($G$438&gt;0,'Assumptions (NG)'!AE$13*Model!$G$438*('Assumptions (NG)'!$F$17*AVERAGE('Assumptions (NG)'!$C$2:$E$2)+'Assumptions (NG)'!$F$18*AVERAGE('Assumptions (NG)'!$C$3:$E$3))/10^9,0)</f>
        <v>0.06910971012</v>
      </c>
      <c r="Q604" s="160">
        <f>IF($G$438&gt;0,'Assumptions (NG)'!AF$13*Model!$G$438*('Assumptions (NG)'!$F$17*AVERAGE('Assumptions (NG)'!$C$2:$E$2)+'Assumptions (NG)'!$F$18*AVERAGE('Assumptions (NG)'!$C$3:$E$3))/10^9,0)</f>
        <v>0.06922684522</v>
      </c>
      <c r="R604" s="160">
        <f>IF($G$438&gt;0,'Assumptions (NG)'!AG$13*Model!$G$438*('Assumptions (NG)'!$F$17*AVERAGE('Assumptions (NG)'!$C$2:$E$2)+'Assumptions (NG)'!$F$18*AVERAGE('Assumptions (NG)'!$C$3:$E$3))/10^9,0)</f>
        <v>0.06910971012</v>
      </c>
      <c r="S604" s="160">
        <f>IF($G$438&gt;0,'Assumptions (NG)'!AH$13*Model!$G$438*('Assumptions (NG)'!$F$17*AVERAGE('Assumptions (NG)'!$C$2:$E$2)+'Assumptions (NG)'!$F$18*AVERAGE('Assumptions (NG)'!$C$3:$E$3))/10^9,0)</f>
        <v>0.06922684522</v>
      </c>
      <c r="T604" s="160">
        <f>IF($G$438&gt;0,'Assumptions (NG)'!AI$13*Model!$G$438*('Assumptions (NG)'!$F$17*AVERAGE('Assumptions (NG)'!$C$2:$E$2)+'Assumptions (NG)'!$F$18*AVERAGE('Assumptions (NG)'!$C$3:$E$3))/10^9,0)</f>
        <v>0.06910971012</v>
      </c>
      <c r="U604" s="160">
        <f>IF($G$438&gt;0,'Assumptions (NG)'!AJ$13*Model!$G$438*('Assumptions (NG)'!$F$17*AVERAGE('Assumptions (NG)'!$C$2:$E$2)+'Assumptions (NG)'!$F$18*AVERAGE('Assumptions (NG)'!$C$3:$E$3))/10^9,0)</f>
        <v>0.06922684522</v>
      </c>
      <c r="V604" s="160">
        <f>IF($G$438&gt;0,'Assumptions (NG)'!AK$13*Model!$G$438*('Assumptions (NG)'!$F$17*AVERAGE('Assumptions (NG)'!$C$2:$E$2)+'Assumptions (NG)'!$F$18*AVERAGE('Assumptions (NG)'!$C$3:$E$3))/10^9,0)</f>
        <v>0.03455485506</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0.007511339864</v>
      </c>
      <c r="I605" s="160">
        <f>IF($H$438&gt;0,'Assumptions (NG)'!W$13*Model!$H$438*('Assumptions (NG)'!$G$17*AVERAGE('Assumptions (NG)'!$D$2:$F$2)+'Assumptions (NG)'!$G$18*AVERAGE('Assumptions (NG)'!$D$3:$F$3))/10^9,0)</f>
        <v>0.01427154574</v>
      </c>
      <c r="J605" s="160">
        <f>IF($H$438&gt;0,'Assumptions (NG)'!X$13*Model!$H$438*('Assumptions (NG)'!$G$17*AVERAGE('Assumptions (NG)'!$D$2:$F$2)+'Assumptions (NG)'!$G$18*AVERAGE('Assumptions (NG)'!$D$3:$F$3))/10^9,0)</f>
        <v>0.01284439117</v>
      </c>
      <c r="K605" s="160">
        <f>IF($H$438&gt;0,'Assumptions (NG)'!Y$13*Model!$H$438*('Assumptions (NG)'!$G$17*AVERAGE('Assumptions (NG)'!$D$2:$F$2)+'Assumptions (NG)'!$G$18*AVERAGE('Assumptions (NG)'!$D$3:$F$3))/10^9,0)</f>
        <v>0.01156746339</v>
      </c>
      <c r="L605" s="160">
        <f>IF($H$438&gt;0,'Assumptions (NG)'!Z$13*Model!$H$438*('Assumptions (NG)'!$G$17*AVERAGE('Assumptions (NG)'!$D$2:$F$2)+'Assumptions (NG)'!$G$18*AVERAGE('Assumptions (NG)'!$D$3:$F$3))/10^9,0)</f>
        <v>0.01041071705</v>
      </c>
      <c r="M605" s="160">
        <f>IF($H$438&gt;0,'Assumptions (NG)'!AA$13*Model!$H$438*('Assumptions (NG)'!$G$17*AVERAGE('Assumptions (NG)'!$D$2:$F$2)+'Assumptions (NG)'!$G$18*AVERAGE('Assumptions (NG)'!$D$3:$F$3))/10^9,0)</f>
        <v>0.009359129471</v>
      </c>
      <c r="N605" s="160">
        <f>IF($H$438&gt;0,'Assumptions (NG)'!AB$13*Model!$H$438*('Assumptions (NG)'!$G$17*AVERAGE('Assumptions (NG)'!$D$2:$F$2)+'Assumptions (NG)'!$G$18*AVERAGE('Assumptions (NG)'!$D$3:$F$3))/10^9,0)</f>
        <v>0.00886338104</v>
      </c>
      <c r="O605" s="160">
        <f>IF($H$438&gt;0,'Assumptions (NG)'!AC$13*Model!$H$438*('Assumptions (NG)'!$G$17*AVERAGE('Assumptions (NG)'!$D$2:$F$2)+'Assumptions (NG)'!$G$18*AVERAGE('Assumptions (NG)'!$D$3:$F$3))/10^9,0)</f>
        <v>0.00886338104</v>
      </c>
      <c r="P605" s="160">
        <f>IF($H$438&gt;0,'Assumptions (NG)'!AD$13*Model!$H$438*('Assumptions (NG)'!$G$17*AVERAGE('Assumptions (NG)'!$D$2:$F$2)+'Assumptions (NG)'!$G$18*AVERAGE('Assumptions (NG)'!$D$3:$F$3))/10^9,0)</f>
        <v>0.00887840372</v>
      </c>
      <c r="Q605" s="160">
        <f>IF($H$438&gt;0,'Assumptions (NG)'!AE$13*Model!$H$438*('Assumptions (NG)'!$G$17*AVERAGE('Assumptions (NG)'!$D$2:$F$2)+'Assumptions (NG)'!$G$18*AVERAGE('Assumptions (NG)'!$D$3:$F$3))/10^9,0)</f>
        <v>0.00886338104</v>
      </c>
      <c r="R605" s="160">
        <f>IF($H$438&gt;0,'Assumptions (NG)'!AF$13*Model!$H$438*('Assumptions (NG)'!$G$17*AVERAGE('Assumptions (NG)'!$D$2:$F$2)+'Assumptions (NG)'!$G$18*AVERAGE('Assumptions (NG)'!$D$3:$F$3))/10^9,0)</f>
        <v>0.00887840372</v>
      </c>
      <c r="S605" s="160">
        <f>IF($H$438&gt;0,'Assumptions (NG)'!AG$13*Model!$H$438*('Assumptions (NG)'!$G$17*AVERAGE('Assumptions (NG)'!$D$2:$F$2)+'Assumptions (NG)'!$G$18*AVERAGE('Assumptions (NG)'!$D$3:$F$3))/10^9,0)</f>
        <v>0.00886338104</v>
      </c>
      <c r="T605" s="160">
        <f>IF($H$438&gt;0,'Assumptions (NG)'!AH$13*Model!$H$438*('Assumptions (NG)'!$G$17*AVERAGE('Assumptions (NG)'!$D$2:$F$2)+'Assumptions (NG)'!$G$18*AVERAGE('Assumptions (NG)'!$D$3:$F$3))/10^9,0)</f>
        <v>0.00887840372</v>
      </c>
      <c r="U605" s="160">
        <f>IF($H$438&gt;0,'Assumptions (NG)'!AI$13*Model!$H$438*('Assumptions (NG)'!$G$17*AVERAGE('Assumptions (NG)'!$D$2:$F$2)+'Assumptions (NG)'!$G$18*AVERAGE('Assumptions (NG)'!$D$3:$F$3))/10^9,0)</f>
        <v>0.00886338104</v>
      </c>
      <c r="V605" s="160">
        <f>IF($H$438&gt;0,'Assumptions (NG)'!AJ$13*Model!$H$438*('Assumptions (NG)'!$G$17*AVERAGE('Assumptions (NG)'!$D$2:$F$2)+'Assumptions (NG)'!$G$18*AVERAGE('Assumptions (NG)'!$D$3:$F$3))/10^9,0)</f>
        <v>0.00887840372</v>
      </c>
      <c r="W605" s="160">
        <f>IF($H$438&gt;0,'Assumptions (NG)'!AK$13*Model!$H$438*('Assumptions (NG)'!$G$17*AVERAGE('Assumptions (NG)'!$D$2:$F$2)+'Assumptions (NG)'!$G$18*AVERAGE('Assumptions (NG)'!$D$3:$F$3))/10^9,0)</f>
        <v>0.00443169052</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0.02032934899</v>
      </c>
      <c r="J606" s="160">
        <f>IF($I$438&gt;0,'Assumptions (NG)'!W$13*Model!$I$438*('Assumptions (NG)'!$H$17*AVERAGE('Assumptions (NG)'!$E$2:$G$2)+'Assumptions (NG)'!$H$18*AVERAGE('Assumptions (NG)'!$E$3:$G$3))/10^9,0)</f>
        <v>0.03862576307</v>
      </c>
      <c r="K606" s="160">
        <f>IF($I$438&gt;0,'Assumptions (NG)'!X$13*Model!$I$438*('Assumptions (NG)'!$H$17*AVERAGE('Assumptions (NG)'!$E$2:$G$2)+'Assumptions (NG)'!$H$18*AVERAGE('Assumptions (NG)'!$E$3:$G$3))/10^9,0)</f>
        <v>0.03476318677</v>
      </c>
      <c r="L606" s="160">
        <f>IF($I$438&gt;0,'Assumptions (NG)'!Y$13*Model!$I$438*('Assumptions (NG)'!$H$17*AVERAGE('Assumptions (NG)'!$E$2:$G$2)+'Assumptions (NG)'!$H$18*AVERAGE('Assumptions (NG)'!$E$3:$G$3))/10^9,0)</f>
        <v>0.03130719744</v>
      </c>
      <c r="M606" s="160">
        <f>IF($I$438&gt;0,'Assumptions (NG)'!Z$13*Model!$I$438*('Assumptions (NG)'!$H$17*AVERAGE('Assumptions (NG)'!$E$2:$G$2)+'Assumptions (NG)'!$H$18*AVERAGE('Assumptions (NG)'!$E$3:$G$3))/10^9,0)</f>
        <v>0.02817647769</v>
      </c>
      <c r="N606" s="160">
        <f>IF($I$438&gt;0,'Assumptions (NG)'!AA$13*Model!$I$438*('Assumptions (NG)'!$H$17*AVERAGE('Assumptions (NG)'!$E$2:$G$2)+'Assumptions (NG)'!$H$18*AVERAGE('Assumptions (NG)'!$E$3:$G$3))/10^9,0)</f>
        <v>0.02533036884</v>
      </c>
      <c r="O606" s="160">
        <f>IF($I$438&gt;0,'Assumptions (NG)'!AB$13*Model!$I$438*('Assumptions (NG)'!$H$17*AVERAGE('Assumptions (NG)'!$E$2:$G$2)+'Assumptions (NG)'!$H$18*AVERAGE('Assumptions (NG)'!$E$3:$G$3))/10^9,0)</f>
        <v>0.0239886318</v>
      </c>
      <c r="P606" s="160">
        <f>IF($I$438&gt;0,'Assumptions (NG)'!AC$13*Model!$I$438*('Assumptions (NG)'!$H$17*AVERAGE('Assumptions (NG)'!$E$2:$G$2)+'Assumptions (NG)'!$H$18*AVERAGE('Assumptions (NG)'!$E$3:$G$3))/10^9,0)</f>
        <v>0.0239886318</v>
      </c>
      <c r="Q606" s="160">
        <f>IF($I$438&gt;0,'Assumptions (NG)'!AD$13*Model!$I$438*('Assumptions (NG)'!$H$17*AVERAGE('Assumptions (NG)'!$E$2:$G$2)+'Assumptions (NG)'!$H$18*AVERAGE('Assumptions (NG)'!$E$3:$G$3))/10^9,0)</f>
        <v>0.0240292905</v>
      </c>
      <c r="R606" s="160">
        <f>IF($I$438&gt;0,'Assumptions (NG)'!AE$13*Model!$I$438*('Assumptions (NG)'!$H$17*AVERAGE('Assumptions (NG)'!$E$2:$G$2)+'Assumptions (NG)'!$H$18*AVERAGE('Assumptions (NG)'!$E$3:$G$3))/10^9,0)</f>
        <v>0.0239886318</v>
      </c>
      <c r="S606" s="160">
        <f>IF($I$438&gt;0,'Assumptions (NG)'!AF$13*Model!$I$438*('Assumptions (NG)'!$H$17*AVERAGE('Assumptions (NG)'!$E$2:$G$2)+'Assumptions (NG)'!$H$18*AVERAGE('Assumptions (NG)'!$E$3:$G$3))/10^9,0)</f>
        <v>0.0240292905</v>
      </c>
      <c r="T606" s="160">
        <f>IF($I$438&gt;0,'Assumptions (NG)'!AG$13*Model!$I$438*('Assumptions (NG)'!$H$17*AVERAGE('Assumptions (NG)'!$E$2:$G$2)+'Assumptions (NG)'!$H$18*AVERAGE('Assumptions (NG)'!$E$3:$G$3))/10^9,0)</f>
        <v>0.0239886318</v>
      </c>
      <c r="U606" s="160">
        <f>IF($I$438&gt;0,'Assumptions (NG)'!AH$13*Model!$I$438*('Assumptions (NG)'!$H$17*AVERAGE('Assumptions (NG)'!$E$2:$G$2)+'Assumptions (NG)'!$H$18*AVERAGE('Assumptions (NG)'!$E$3:$G$3))/10^9,0)</f>
        <v>0.0240292905</v>
      </c>
      <c r="V606" s="160">
        <f>IF($I$438&gt;0,'Assumptions (NG)'!AI$13*Model!$I$438*('Assumptions (NG)'!$H$17*AVERAGE('Assumptions (NG)'!$E$2:$G$2)+'Assumptions (NG)'!$H$18*AVERAGE('Assumptions (NG)'!$E$3:$G$3))/10^9,0)</f>
        <v>0.0239886318</v>
      </c>
      <c r="W606" s="160">
        <f>IF($I$438&gt;0,'Assumptions (NG)'!AJ$13*Model!$I$438*('Assumptions (NG)'!$H$17*AVERAGE('Assumptions (NG)'!$E$2:$G$2)+'Assumptions (NG)'!$H$18*AVERAGE('Assumptions (NG)'!$E$3:$G$3))/10^9,0)</f>
        <v>0.0240292905</v>
      </c>
      <c r="X606" s="160">
        <f>IF($I$438&gt;0,'Assumptions (NG)'!AK$13*Model!$I$438*('Assumptions (NG)'!$H$17*AVERAGE('Assumptions (NG)'!$E$2:$G$2)+'Assumptions (NG)'!$H$18*AVERAGE('Assumptions (NG)'!$E$3:$G$3))/10^9,0)</f>
        <v>0.0119943159</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0.02082917094</v>
      </c>
      <c r="K607" s="160">
        <f>IF($J$438&gt;0,'Assumptions (NG)'!W$13*Model!$J$438*('Assumptions (NG)'!$I$17*AVERAGE('Assumptions (NG)'!$F$2:$H$2)+'Assumptions (NG)'!$I$18*AVERAGE('Assumptions (NG)'!$F$3:$H$3))/10^9,0)</f>
        <v>0.03957542478</v>
      </c>
      <c r="L607" s="160">
        <f>IF($J$438&gt;0,'Assumptions (NG)'!X$13*Model!$J$438*('Assumptions (NG)'!$I$17*AVERAGE('Assumptions (NG)'!$F$2:$H$2)+'Assumptions (NG)'!$I$18*AVERAGE('Assumptions (NG)'!$F$3:$H$3))/10^9,0)</f>
        <v>0.03561788231</v>
      </c>
      <c r="M607" s="160">
        <f>IF($J$438&gt;0,'Assumptions (NG)'!Y$13*Model!$J$438*('Assumptions (NG)'!$I$17*AVERAGE('Assumptions (NG)'!$F$2:$H$2)+'Assumptions (NG)'!$I$18*AVERAGE('Assumptions (NG)'!$F$3:$H$3))/10^9,0)</f>
        <v>0.03207692325</v>
      </c>
      <c r="N607" s="160">
        <f>IF($J$438&gt;0,'Assumptions (NG)'!Z$13*Model!$J$438*('Assumptions (NG)'!$I$17*AVERAGE('Assumptions (NG)'!$F$2:$H$2)+'Assumptions (NG)'!$I$18*AVERAGE('Assumptions (NG)'!$F$3:$H$3))/10^9,0)</f>
        <v>0.02886923092</v>
      </c>
      <c r="O607" s="160">
        <f>IF($J$438&gt;0,'Assumptions (NG)'!AA$13*Model!$J$438*('Assumptions (NG)'!$I$17*AVERAGE('Assumptions (NG)'!$F$2:$H$2)+'Assumptions (NG)'!$I$18*AVERAGE('Assumptions (NG)'!$F$3:$H$3))/10^9,0)</f>
        <v>0.02595314699</v>
      </c>
      <c r="P607" s="160">
        <f>IF($J$438&gt;0,'Assumptions (NG)'!AB$13*Model!$J$438*('Assumptions (NG)'!$I$17*AVERAGE('Assumptions (NG)'!$F$2:$H$2)+'Assumptions (NG)'!$I$18*AVERAGE('Assumptions (NG)'!$F$3:$H$3))/10^9,0)</f>
        <v>0.02457842171</v>
      </c>
      <c r="Q607" s="160">
        <f>IF($J$438&gt;0,'Assumptions (NG)'!AC$13*Model!$J$438*('Assumptions (NG)'!$I$17*AVERAGE('Assumptions (NG)'!$F$2:$H$2)+'Assumptions (NG)'!$I$18*AVERAGE('Assumptions (NG)'!$F$3:$H$3))/10^9,0)</f>
        <v>0.02457842171</v>
      </c>
      <c r="R607" s="160">
        <f>IF($J$438&gt;0,'Assumptions (NG)'!AD$13*Model!$J$438*('Assumptions (NG)'!$I$17*AVERAGE('Assumptions (NG)'!$F$2:$H$2)+'Assumptions (NG)'!$I$18*AVERAGE('Assumptions (NG)'!$F$3:$H$3))/10^9,0)</f>
        <v>0.02462008005</v>
      </c>
      <c r="S607" s="160">
        <f>IF($J$438&gt;0,'Assumptions (NG)'!AE$13*Model!$J$438*('Assumptions (NG)'!$I$17*AVERAGE('Assumptions (NG)'!$F$2:$H$2)+'Assumptions (NG)'!$I$18*AVERAGE('Assumptions (NG)'!$F$3:$H$3))/10^9,0)</f>
        <v>0.02457842171</v>
      </c>
      <c r="T607" s="160">
        <f>IF($J$438&gt;0,'Assumptions (NG)'!AF$13*Model!$J$438*('Assumptions (NG)'!$I$17*AVERAGE('Assumptions (NG)'!$F$2:$H$2)+'Assumptions (NG)'!$I$18*AVERAGE('Assumptions (NG)'!$F$3:$H$3))/10^9,0)</f>
        <v>0.02462008005</v>
      </c>
      <c r="U607" s="160">
        <f>IF($J$438&gt;0,'Assumptions (NG)'!AG$13*Model!$J$438*('Assumptions (NG)'!$I$17*AVERAGE('Assumptions (NG)'!$F$2:$H$2)+'Assumptions (NG)'!$I$18*AVERAGE('Assumptions (NG)'!$F$3:$H$3))/10^9,0)</f>
        <v>0.02457842171</v>
      </c>
      <c r="V607" s="160">
        <f>IF($J$438&gt;0,'Assumptions (NG)'!AH$13*Model!$J$438*('Assumptions (NG)'!$I$17*AVERAGE('Assumptions (NG)'!$F$2:$H$2)+'Assumptions (NG)'!$I$18*AVERAGE('Assumptions (NG)'!$F$3:$H$3))/10^9,0)</f>
        <v>0.02462008005</v>
      </c>
      <c r="W607" s="160">
        <f>IF($J$438&gt;0,'Assumptions (NG)'!AI$13*Model!$J$438*('Assumptions (NG)'!$I$17*AVERAGE('Assumptions (NG)'!$F$2:$H$2)+'Assumptions (NG)'!$I$18*AVERAGE('Assumptions (NG)'!$F$3:$H$3))/10^9,0)</f>
        <v>0.02457842171</v>
      </c>
      <c r="X607" s="160">
        <f>IF($J$438&gt;0,'Assumptions (NG)'!AJ$13*Model!$J$438*('Assumptions (NG)'!$I$17*AVERAGE('Assumptions (NG)'!$F$2:$H$2)+'Assumptions (NG)'!$I$18*AVERAGE('Assumptions (NG)'!$F$3:$H$3))/10^9,0)</f>
        <v>0.02462008005</v>
      </c>
      <c r="Y607" s="160">
        <f>IF($J$438&gt;0,'Assumptions (NG)'!AK$13*Model!$J$438*('Assumptions (NG)'!$I$17*AVERAGE('Assumptions (NG)'!$F$2:$H$2)+'Assumptions (NG)'!$I$18*AVERAGE('Assumptions (NG)'!$F$3:$H$3))/10^9,0)</f>
        <v>0.01228921085</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0.007127795253</v>
      </c>
      <c r="L608" s="160">
        <f>IF($K$438&gt;0,'Assumptions (NG)'!W$13*Model!$K$438*('Assumptions (NG)'!$J$17*AVERAGE('Assumptions (NG)'!$G$2:$I$2)+'Assumptions (NG)'!$J$18*AVERAGE('Assumptions (NG)'!$G$3:$I$3))/10^9,0)</f>
        <v>0.01354281098</v>
      </c>
      <c r="M608" s="160">
        <f>IF($K$438&gt;0,'Assumptions (NG)'!X$13*Model!$K$438*('Assumptions (NG)'!$J$17*AVERAGE('Assumptions (NG)'!$G$2:$I$2)+'Assumptions (NG)'!$J$18*AVERAGE('Assumptions (NG)'!$G$3:$I$3))/10^9,0)</f>
        <v>0.01218852988</v>
      </c>
      <c r="N608" s="160">
        <f>IF($K$438&gt;0,'Assumptions (NG)'!Y$13*Model!$K$438*('Assumptions (NG)'!$J$17*AVERAGE('Assumptions (NG)'!$G$2:$I$2)+'Assumptions (NG)'!$J$18*AVERAGE('Assumptions (NG)'!$G$3:$I$3))/10^9,0)</f>
        <v>0.01097680469</v>
      </c>
      <c r="O608" s="160">
        <f>IF($K$438&gt;0,'Assumptions (NG)'!Z$13*Model!$K$438*('Assumptions (NG)'!$J$17*AVERAGE('Assumptions (NG)'!$G$2:$I$2)+'Assumptions (NG)'!$J$18*AVERAGE('Assumptions (NG)'!$G$3:$I$3))/10^9,0)</f>
        <v>0.00987912422</v>
      </c>
      <c r="P608" s="160">
        <f>IF($K$438&gt;0,'Assumptions (NG)'!AA$13*Model!$K$438*('Assumptions (NG)'!$J$17*AVERAGE('Assumptions (NG)'!$G$2:$I$2)+'Assumptions (NG)'!$J$18*AVERAGE('Assumptions (NG)'!$G$3:$I$3))/10^9,0)</f>
        <v>0.008881232885</v>
      </c>
      <c r="Q608" s="160">
        <f>IF($K$438&gt;0,'Assumptions (NG)'!AB$13*Model!$K$438*('Assumptions (NG)'!$J$17*AVERAGE('Assumptions (NG)'!$G$2:$I$2)+'Assumptions (NG)'!$J$18*AVERAGE('Assumptions (NG)'!$G$3:$I$3))/10^9,0)</f>
        <v>0.008410798398</v>
      </c>
      <c r="R608" s="160">
        <f>IF($K$438&gt;0,'Assumptions (NG)'!AC$13*Model!$K$438*('Assumptions (NG)'!$J$17*AVERAGE('Assumptions (NG)'!$G$2:$I$2)+'Assumptions (NG)'!$J$18*AVERAGE('Assumptions (NG)'!$G$3:$I$3))/10^9,0)</f>
        <v>0.008410798398</v>
      </c>
      <c r="S608" s="160">
        <f>IF($K$438&gt;0,'Assumptions (NG)'!AD$13*Model!$K$438*('Assumptions (NG)'!$J$17*AVERAGE('Assumptions (NG)'!$G$2:$I$2)+'Assumptions (NG)'!$J$18*AVERAGE('Assumptions (NG)'!$G$3:$I$3))/10^9,0)</f>
        <v>0.008425053989</v>
      </c>
      <c r="T608" s="160">
        <f>IF($K$438&gt;0,'Assumptions (NG)'!AE$13*Model!$K$438*('Assumptions (NG)'!$J$17*AVERAGE('Assumptions (NG)'!$G$2:$I$2)+'Assumptions (NG)'!$J$18*AVERAGE('Assumptions (NG)'!$G$3:$I$3))/10^9,0)</f>
        <v>0.008410798398</v>
      </c>
      <c r="U608" s="160">
        <f>IF($K$438&gt;0,'Assumptions (NG)'!AF$13*Model!$K$438*('Assumptions (NG)'!$J$17*AVERAGE('Assumptions (NG)'!$G$2:$I$2)+'Assumptions (NG)'!$J$18*AVERAGE('Assumptions (NG)'!$G$3:$I$3))/10^9,0)</f>
        <v>0.008425053989</v>
      </c>
      <c r="V608" s="160">
        <f>IF($K$438&gt;0,'Assumptions (NG)'!AG$13*Model!$K$438*('Assumptions (NG)'!$J$17*AVERAGE('Assumptions (NG)'!$G$2:$I$2)+'Assumptions (NG)'!$J$18*AVERAGE('Assumptions (NG)'!$G$3:$I$3))/10^9,0)</f>
        <v>0.008410798398</v>
      </c>
      <c r="W608" s="160">
        <f>IF($K$438&gt;0,'Assumptions (NG)'!AH$13*Model!$K$438*('Assumptions (NG)'!$J$17*AVERAGE('Assumptions (NG)'!$G$2:$I$2)+'Assumptions (NG)'!$J$18*AVERAGE('Assumptions (NG)'!$G$3:$I$3))/10^9,0)</f>
        <v>0.008425053989</v>
      </c>
      <c r="X608" s="160">
        <f>IF($K$438&gt;0,'Assumptions (NG)'!AI$13*Model!$K$438*('Assumptions (NG)'!$J$17*AVERAGE('Assumptions (NG)'!$G$2:$I$2)+'Assumptions (NG)'!$J$18*AVERAGE('Assumptions (NG)'!$G$3:$I$3))/10^9,0)</f>
        <v>0.008410798398</v>
      </c>
      <c r="Y608" s="160">
        <f>IF($K$438&gt;0,'Assumptions (NG)'!AJ$13*Model!$K$438*('Assumptions (NG)'!$J$17*AVERAGE('Assumptions (NG)'!$G$2:$I$2)+'Assumptions (NG)'!$J$18*AVERAGE('Assumptions (NG)'!$G$3:$I$3))/10^9,0)</f>
        <v>0.008425053989</v>
      </c>
      <c r="Z608" s="160">
        <f>IF($K$438&gt;0,'Assumptions (NG)'!AK$13*Model!$K$438*('Assumptions (NG)'!$J$17*AVERAGE('Assumptions (NG)'!$G$2:$I$2)+'Assumptions (NG)'!$J$18*AVERAGE('Assumptions (NG)'!$G$3:$I$3))/10^9,0)</f>
        <v>0.004205399199</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0.04013785833</v>
      </c>
      <c r="M609" s="160">
        <f>IF($L$438&gt;0,'Assumptions (NG)'!W$13*Model!$L$438*('Assumptions (NG)'!$K$17*AVERAGE('Assumptions (NG)'!$H$2:$J$2)+'Assumptions (NG)'!$K$18*AVERAGE('Assumptions (NG)'!$H$3:$J$3))/10^9,0)</f>
        <v>0.07626193082</v>
      </c>
      <c r="N609" s="160">
        <f>IF($L$438&gt;0,'Assumptions (NG)'!X$13*Model!$L$438*('Assumptions (NG)'!$K$17*AVERAGE('Assumptions (NG)'!$H$2:$J$2)+'Assumptions (NG)'!$K$18*AVERAGE('Assumptions (NG)'!$H$3:$J$3))/10^9,0)</f>
        <v>0.06863573774</v>
      </c>
      <c r="O609" s="160">
        <f>IF($L$438&gt;0,'Assumptions (NG)'!Y$13*Model!$L$438*('Assumptions (NG)'!$K$17*AVERAGE('Assumptions (NG)'!$H$2:$J$2)+'Assumptions (NG)'!$K$18*AVERAGE('Assumptions (NG)'!$H$3:$J$3))/10^9,0)</f>
        <v>0.06181230182</v>
      </c>
      <c r="P609" s="160">
        <f>IF($L$438&gt;0,'Assumptions (NG)'!Z$13*Model!$L$438*('Assumptions (NG)'!$K$17*AVERAGE('Assumptions (NG)'!$H$2:$J$2)+'Assumptions (NG)'!$K$18*AVERAGE('Assumptions (NG)'!$H$3:$J$3))/10^9,0)</f>
        <v>0.05563107164</v>
      </c>
      <c r="Q609" s="160">
        <f>IF($L$438&gt;0,'Assumptions (NG)'!AA$13*Model!$L$438*('Assumptions (NG)'!$K$17*AVERAGE('Assumptions (NG)'!$H$2:$J$2)+'Assumptions (NG)'!$K$18*AVERAGE('Assumptions (NG)'!$H$3:$J$3))/10^9,0)</f>
        <v>0.05001177148</v>
      </c>
      <c r="R609" s="160">
        <f>IF($L$438&gt;0,'Assumptions (NG)'!AB$13*Model!$L$438*('Assumptions (NG)'!$K$17*AVERAGE('Assumptions (NG)'!$H$2:$J$2)+'Assumptions (NG)'!$K$18*AVERAGE('Assumptions (NG)'!$H$3:$J$3))/10^9,0)</f>
        <v>0.04736267283</v>
      </c>
      <c r="S609" s="160">
        <f>IF($L$438&gt;0,'Assumptions (NG)'!AC$13*Model!$L$438*('Assumptions (NG)'!$K$17*AVERAGE('Assumptions (NG)'!$H$2:$J$2)+'Assumptions (NG)'!$K$18*AVERAGE('Assumptions (NG)'!$H$3:$J$3))/10^9,0)</f>
        <v>0.04736267283</v>
      </c>
      <c r="T609" s="160">
        <f>IF($L$438&gt;0,'Assumptions (NG)'!AD$13*Model!$L$438*('Assumptions (NG)'!$K$17*AVERAGE('Assumptions (NG)'!$H$2:$J$2)+'Assumptions (NG)'!$K$18*AVERAGE('Assumptions (NG)'!$H$3:$J$3))/10^9,0)</f>
        <v>0.04744294854</v>
      </c>
      <c r="U609" s="160">
        <f>IF($L$438&gt;0,'Assumptions (NG)'!AE$13*Model!$L$438*('Assumptions (NG)'!$K$17*AVERAGE('Assumptions (NG)'!$H$2:$J$2)+'Assumptions (NG)'!$K$18*AVERAGE('Assumptions (NG)'!$H$3:$J$3))/10^9,0)</f>
        <v>0.04736267283</v>
      </c>
      <c r="V609" s="160">
        <f>IF($L$438&gt;0,'Assumptions (NG)'!AF$13*Model!$L$438*('Assumptions (NG)'!$K$17*AVERAGE('Assumptions (NG)'!$H$2:$J$2)+'Assumptions (NG)'!$K$18*AVERAGE('Assumptions (NG)'!$H$3:$J$3))/10^9,0)</f>
        <v>0.04744294854</v>
      </c>
      <c r="W609" s="160">
        <f>IF($L$438&gt;0,'Assumptions (NG)'!AG$13*Model!$L$438*('Assumptions (NG)'!$K$17*AVERAGE('Assumptions (NG)'!$H$2:$J$2)+'Assumptions (NG)'!$K$18*AVERAGE('Assumptions (NG)'!$H$3:$J$3))/10^9,0)</f>
        <v>0.04736267283</v>
      </c>
      <c r="X609" s="160">
        <f>IF($L$438&gt;0,'Assumptions (NG)'!AH$13*Model!$L$438*('Assumptions (NG)'!$K$17*AVERAGE('Assumptions (NG)'!$H$2:$J$2)+'Assumptions (NG)'!$K$18*AVERAGE('Assumptions (NG)'!$H$3:$J$3))/10^9,0)</f>
        <v>0.04744294854</v>
      </c>
      <c r="Y609" s="160">
        <f>IF($L$438&gt;0,'Assumptions (NG)'!AI$13*Model!$L$438*('Assumptions (NG)'!$K$17*AVERAGE('Assumptions (NG)'!$H$2:$J$2)+'Assumptions (NG)'!$K$18*AVERAGE('Assumptions (NG)'!$H$3:$J$3))/10^9,0)</f>
        <v>0.04736267283</v>
      </c>
      <c r="Z609" s="160">
        <f>IF($L$438&gt;0,'Assumptions (NG)'!AJ$13*Model!$L$438*('Assumptions (NG)'!$K$17*AVERAGE('Assumptions (NG)'!$H$2:$J$2)+'Assumptions (NG)'!$K$18*AVERAGE('Assumptions (NG)'!$H$3:$J$3))/10^9,0)</f>
        <v>0.04744294854</v>
      </c>
      <c r="AA609" s="160">
        <f>IF($L$438&gt;0,'Assumptions (NG)'!AK$13*Model!$L$438*('Assumptions (NG)'!$K$17*AVERAGE('Assumptions (NG)'!$H$2:$J$2)+'Assumptions (NG)'!$K$18*AVERAGE('Assumptions (NG)'!$H$3:$J$3))/10^9,0)</f>
        <v>0.02368133641</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0.03769673579</v>
      </c>
      <c r="N610" s="160">
        <f>IF($M$438&gt;0,'Assumptions (NG)'!W$13*Model!$M$438*('Assumptions (NG)'!$L$17*AVERAGE('Assumptions (NG)'!$I$2:$K$2)+'Assumptions (NG)'!$L$18*AVERAGE('Assumptions (NG)'!$I$3:$K$3))/10^9,0)</f>
        <v>0.07162379801</v>
      </c>
      <c r="O610" s="160">
        <f>IF($M$438&gt;0,'Assumptions (NG)'!X$13*Model!$M$438*('Assumptions (NG)'!$L$17*AVERAGE('Assumptions (NG)'!$I$2:$K$2)+'Assumptions (NG)'!$L$18*AVERAGE('Assumptions (NG)'!$I$3:$K$3))/10^9,0)</f>
        <v>0.06446141821</v>
      </c>
      <c r="P610" s="160">
        <f>IF($M$438&gt;0,'Assumptions (NG)'!Y$13*Model!$M$438*('Assumptions (NG)'!$L$17*AVERAGE('Assumptions (NG)'!$I$2:$K$2)+'Assumptions (NG)'!$L$18*AVERAGE('Assumptions (NG)'!$I$3:$K$3))/10^9,0)</f>
        <v>0.05805297312</v>
      </c>
      <c r="Q610" s="160">
        <f>IF($M$438&gt;0,'Assumptions (NG)'!Z$13*Model!$M$438*('Assumptions (NG)'!$L$17*AVERAGE('Assumptions (NG)'!$I$2:$K$2)+'Assumptions (NG)'!$L$18*AVERAGE('Assumptions (NG)'!$I$3:$K$3))/10^9,0)</f>
        <v>0.05224767581</v>
      </c>
      <c r="R610" s="160">
        <f>IF($M$438&gt;0,'Assumptions (NG)'!AA$13*Model!$M$438*('Assumptions (NG)'!$L$17*AVERAGE('Assumptions (NG)'!$I$2:$K$2)+'Assumptions (NG)'!$L$18*AVERAGE('Assumptions (NG)'!$I$3:$K$3))/10^9,0)</f>
        <v>0.0469701328</v>
      </c>
      <c r="S610" s="160">
        <f>IF($M$438&gt;0,'Assumptions (NG)'!AB$13*Model!$M$438*('Assumptions (NG)'!$L$17*AVERAGE('Assumptions (NG)'!$I$2:$K$2)+'Assumptions (NG)'!$L$18*AVERAGE('Assumptions (NG)'!$I$3:$K$3))/10^9,0)</f>
        <v>0.04448214824</v>
      </c>
      <c r="T610" s="160">
        <f>IF($M$438&gt;0,'Assumptions (NG)'!AC$13*Model!$M$438*('Assumptions (NG)'!$L$17*AVERAGE('Assumptions (NG)'!$I$2:$K$2)+'Assumptions (NG)'!$L$18*AVERAGE('Assumptions (NG)'!$I$3:$K$3))/10^9,0)</f>
        <v>0.04448214824</v>
      </c>
      <c r="U610" s="160">
        <f>IF($M$438&gt;0,'Assumptions (NG)'!AD$13*Model!$M$438*('Assumptions (NG)'!$L$17*AVERAGE('Assumptions (NG)'!$I$2:$K$2)+'Assumptions (NG)'!$L$18*AVERAGE('Assumptions (NG)'!$I$3:$K$3))/10^9,0)</f>
        <v>0.04455754171</v>
      </c>
      <c r="V610" s="160">
        <f>IF($M$438&gt;0,'Assumptions (NG)'!AE$13*Model!$M$438*('Assumptions (NG)'!$L$17*AVERAGE('Assumptions (NG)'!$I$2:$K$2)+'Assumptions (NG)'!$L$18*AVERAGE('Assumptions (NG)'!$I$3:$K$3))/10^9,0)</f>
        <v>0.04448214824</v>
      </c>
      <c r="W610" s="160">
        <f>IF($M$438&gt;0,'Assumptions (NG)'!AF$13*Model!$M$438*('Assumptions (NG)'!$L$17*AVERAGE('Assumptions (NG)'!$I$2:$K$2)+'Assumptions (NG)'!$L$18*AVERAGE('Assumptions (NG)'!$I$3:$K$3))/10^9,0)</f>
        <v>0.04455754171</v>
      </c>
      <c r="X610" s="160">
        <f>IF($M$438&gt;0,'Assumptions (NG)'!AG$13*Model!$M$438*('Assumptions (NG)'!$L$17*AVERAGE('Assumptions (NG)'!$I$2:$K$2)+'Assumptions (NG)'!$L$18*AVERAGE('Assumptions (NG)'!$I$3:$K$3))/10^9,0)</f>
        <v>0.04448214824</v>
      </c>
      <c r="Y610" s="160">
        <f>IF($M$438&gt;0,'Assumptions (NG)'!AH$13*Model!$M$438*('Assumptions (NG)'!$L$17*AVERAGE('Assumptions (NG)'!$I$2:$K$2)+'Assumptions (NG)'!$L$18*AVERAGE('Assumptions (NG)'!$I$3:$K$3))/10^9,0)</f>
        <v>0.04455754171</v>
      </c>
      <c r="Z610" s="160">
        <f>IF($M$438&gt;0,'Assumptions (NG)'!AI$13*Model!$M$438*('Assumptions (NG)'!$L$17*AVERAGE('Assumptions (NG)'!$I$2:$K$2)+'Assumptions (NG)'!$L$18*AVERAGE('Assumptions (NG)'!$I$3:$K$3))/10^9,0)</f>
        <v>0.04448214824</v>
      </c>
      <c r="AA610" s="160">
        <f>IF($M$438&gt;0,'Assumptions (NG)'!AJ$13*Model!$M$438*('Assumptions (NG)'!$L$17*AVERAGE('Assumptions (NG)'!$I$2:$K$2)+'Assumptions (NG)'!$L$18*AVERAGE('Assumptions (NG)'!$I$3:$K$3))/10^9,0)</f>
        <v>0.04455754171</v>
      </c>
      <c r="AB610" s="160">
        <f>IF($M$438&gt;0,'Assumptions (NG)'!AK$13*Model!$M$438*('Assumptions (NG)'!$L$17*AVERAGE('Assumptions (NG)'!$I$2:$K$2)+'Assumptions (NG)'!$L$18*AVERAGE('Assumptions (NG)'!$I$3:$K$3))/10^9,0)</f>
        <v>0.02224107412</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0.0367486461</v>
      </c>
      <c r="O611" s="177">
        <f>IF($N$438&gt;0,'Assumptions (NG)'!W$13*Model!$N$438*('Assumptions (NG)'!$M$17*AVERAGE('Assumptions (NG)'!$J$2:$L$2)+'Assumptions (NG)'!$M$18*AVERAGE('Assumptions (NG)'!$J$3:$L$3))/10^9,0)</f>
        <v>0.06982242759</v>
      </c>
      <c r="P611" s="177">
        <f>IF($N$438&gt;0,'Assumptions (NG)'!X$13*Model!$N$438*('Assumptions (NG)'!$M$17*AVERAGE('Assumptions (NG)'!$J$2:$L$2)+'Assumptions (NG)'!$M$18*AVERAGE('Assumptions (NG)'!$J$3:$L$3))/10^9,0)</f>
        <v>0.06284018483</v>
      </c>
      <c r="Q611" s="177">
        <f>IF($N$438&gt;0,'Assumptions (NG)'!Y$13*Model!$N$438*('Assumptions (NG)'!$M$17*AVERAGE('Assumptions (NG)'!$J$2:$L$2)+'Assumptions (NG)'!$M$18*AVERAGE('Assumptions (NG)'!$J$3:$L$3))/10^9,0)</f>
        <v>0.056592915</v>
      </c>
      <c r="R611" s="177">
        <f>IF($N$438&gt;0,'Assumptions (NG)'!Z$13*Model!$N$438*('Assumptions (NG)'!$M$17*AVERAGE('Assumptions (NG)'!$J$2:$L$2)+'Assumptions (NG)'!$M$18*AVERAGE('Assumptions (NG)'!$J$3:$L$3))/10^9,0)</f>
        <v>0.0509336235</v>
      </c>
      <c r="S611" s="177">
        <f>IF($N$438&gt;0,'Assumptions (NG)'!AA$13*Model!$N$438*('Assumptions (NG)'!$M$17*AVERAGE('Assumptions (NG)'!$J$2:$L$2)+'Assumptions (NG)'!$M$18*AVERAGE('Assumptions (NG)'!$J$3:$L$3))/10^9,0)</f>
        <v>0.04578881304</v>
      </c>
      <c r="T611" s="177">
        <f>IF($N$438&gt;0,'Assumptions (NG)'!AB$13*Model!$N$438*('Assumptions (NG)'!$M$17*AVERAGE('Assumptions (NG)'!$J$2:$L$2)+'Assumptions (NG)'!$M$18*AVERAGE('Assumptions (NG)'!$J$3:$L$3))/10^9,0)</f>
        <v>0.0433634024</v>
      </c>
      <c r="U611" s="177">
        <f>IF($N$438&gt;0,'Assumptions (NG)'!AC$13*Model!$N$438*('Assumptions (NG)'!$M$17*AVERAGE('Assumptions (NG)'!$J$2:$L$2)+'Assumptions (NG)'!$M$18*AVERAGE('Assumptions (NG)'!$J$3:$L$3))/10^9,0)</f>
        <v>0.0433634024</v>
      </c>
      <c r="V611" s="177">
        <f>IF($N$438&gt;0,'Assumptions (NG)'!AD$13*Model!$N$438*('Assumptions (NG)'!$M$17*AVERAGE('Assumptions (NG)'!$J$2:$L$2)+'Assumptions (NG)'!$M$18*AVERAGE('Assumptions (NG)'!$J$3:$L$3))/10^9,0)</f>
        <v>0.04343689969</v>
      </c>
      <c r="W611" s="177">
        <f>IF($N$438&gt;0,'Assumptions (NG)'!AE$13*Model!$N$438*('Assumptions (NG)'!$M$17*AVERAGE('Assumptions (NG)'!$J$2:$L$2)+'Assumptions (NG)'!$M$18*AVERAGE('Assumptions (NG)'!$J$3:$L$3))/10^9,0)</f>
        <v>0.0433634024</v>
      </c>
      <c r="X611" s="177">
        <f>IF($N$438&gt;0,'Assumptions (NG)'!AF$13*Model!$N$438*('Assumptions (NG)'!$M$17*AVERAGE('Assumptions (NG)'!$J$2:$L$2)+'Assumptions (NG)'!$M$18*AVERAGE('Assumptions (NG)'!$J$3:$L$3))/10^9,0)</f>
        <v>0.04343689969</v>
      </c>
      <c r="Y611" s="177">
        <f>IF($N$438&gt;0,'Assumptions (NG)'!AG$13*Model!$N$438*('Assumptions (NG)'!$M$17*AVERAGE('Assumptions (NG)'!$J$2:$L$2)+'Assumptions (NG)'!$M$18*AVERAGE('Assumptions (NG)'!$J$3:$L$3))/10^9,0)</f>
        <v>0.0433634024</v>
      </c>
      <c r="Z611" s="177">
        <f>IF($N$438&gt;0,'Assumptions (NG)'!AH$13*Model!$N$438*('Assumptions (NG)'!$M$17*AVERAGE('Assumptions (NG)'!$J$2:$L$2)+'Assumptions (NG)'!$M$18*AVERAGE('Assumptions (NG)'!$J$3:$L$3))/10^9,0)</f>
        <v>0.04343689969</v>
      </c>
      <c r="AA611" s="177">
        <f>IF($N$438&gt;0,'Assumptions (NG)'!AI$13*Model!$N$438*('Assumptions (NG)'!$M$17*AVERAGE('Assumptions (NG)'!$J$2:$L$2)+'Assumptions (NG)'!$M$18*AVERAGE('Assumptions (NG)'!$J$3:$L$3))/10^9,0)</f>
        <v>0.0433634024</v>
      </c>
      <c r="AB611" s="177">
        <f>IF($N$438&gt;0,'Assumptions (NG)'!AJ$13*Model!$N$438*('Assumptions (NG)'!$M$17*AVERAGE('Assumptions (NG)'!$J$2:$L$2)+'Assumptions (NG)'!$M$18*AVERAGE('Assumptions (NG)'!$J$3:$L$3))/10^9,0)</f>
        <v>0.04343689969</v>
      </c>
      <c r="AC611" s="177">
        <f>IF($N$438&gt;0,'Assumptions (NG)'!AK$13*Model!$N$438*('Assumptions (NG)'!$M$17*AVERAGE('Assumptions (NG)'!$J$2:$L$2)+'Assumptions (NG)'!$M$18*AVERAGE('Assumptions (NG)'!$J$3:$L$3))/10^9,0)</f>
        <v>0.0216817012</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0.1025474402</v>
      </c>
      <c r="R614" s="160">
        <f>IF($Q$438&gt;0,'Assumptions (NG)'!W$13*Model!$Q$438*('Assumptions (NG)'!$P$17*AVERAGE('Assumptions (NG)'!$M$2:$O$2)+'Assumptions (NG)'!$P$18*AVERAGE('Assumptions (NG)'!$M$3:$O$3))/10^9,0)</f>
        <v>0.1948401364</v>
      </c>
      <c r="S614" s="160">
        <f>IF($Q$438&gt;0,'Assumptions (NG)'!X$13*Model!$Q$438*('Assumptions (NG)'!$P$17*AVERAGE('Assumptions (NG)'!$M$2:$O$2)+'Assumptions (NG)'!$P$18*AVERAGE('Assumptions (NG)'!$M$3:$O$3))/10^9,0)</f>
        <v>0.1753561228</v>
      </c>
      <c r="T614" s="160">
        <f>IF($Q$438&gt;0,'Assumptions (NG)'!Y$13*Model!$Q$438*('Assumptions (NG)'!$P$17*AVERAGE('Assumptions (NG)'!$M$2:$O$2)+'Assumptions (NG)'!$P$18*AVERAGE('Assumptions (NG)'!$M$3:$O$3))/10^9,0)</f>
        <v>0.157923058</v>
      </c>
      <c r="U614" s="160">
        <f>IF($Q$438&gt;0,'Assumptions (NG)'!Z$13*Model!$Q$438*('Assumptions (NG)'!$P$17*AVERAGE('Assumptions (NG)'!$M$2:$O$2)+'Assumptions (NG)'!$P$18*AVERAGE('Assumptions (NG)'!$M$3:$O$3))/10^9,0)</f>
        <v>0.1421307522</v>
      </c>
      <c r="V614" s="160">
        <f>IF($Q$438&gt;0,'Assumptions (NG)'!AA$13*Model!$Q$438*('Assumptions (NG)'!$P$17*AVERAGE('Assumptions (NG)'!$M$2:$O$2)+'Assumptions (NG)'!$P$18*AVERAGE('Assumptions (NG)'!$M$3:$O$3))/10^9,0)</f>
        <v>0.1277741105</v>
      </c>
      <c r="W614" s="160">
        <f>IF($Q$438&gt;0,'Assumptions (NG)'!AB$13*Model!$Q$438*('Assumptions (NG)'!$P$17*AVERAGE('Assumptions (NG)'!$M$2:$O$2)+'Assumptions (NG)'!$P$18*AVERAGE('Assumptions (NG)'!$M$3:$O$3))/10^9,0)</f>
        <v>0.1210059795</v>
      </c>
      <c r="X614" s="160">
        <f>IF($Q$438&gt;0,'Assumptions (NG)'!AC$13*Model!$Q$438*('Assumptions (NG)'!$P$17*AVERAGE('Assumptions (NG)'!$M$2:$O$2)+'Assumptions (NG)'!$P$18*AVERAGE('Assumptions (NG)'!$M$3:$O$3))/10^9,0)</f>
        <v>0.1210059795</v>
      </c>
      <c r="Y614" s="160">
        <f>IF($Q$438&gt;0,'Assumptions (NG)'!AD$13*Model!$Q$438*('Assumptions (NG)'!$P$17*AVERAGE('Assumptions (NG)'!$M$2:$O$2)+'Assumptions (NG)'!$P$18*AVERAGE('Assumptions (NG)'!$M$3:$O$3))/10^9,0)</f>
        <v>0.1212110744</v>
      </c>
      <c r="Z614" s="160">
        <f>IF($Q$438&gt;0,'Assumptions (NG)'!AE$13*Model!$Q$438*('Assumptions (NG)'!$P$17*AVERAGE('Assumptions (NG)'!$M$2:$O$2)+'Assumptions (NG)'!$P$18*AVERAGE('Assumptions (NG)'!$M$3:$O$3))/10^9,0)</f>
        <v>0.1210059795</v>
      </c>
      <c r="AA614" s="160">
        <f>IF($Q$438&gt;0,'Assumptions (NG)'!AF$13*Model!$Q$438*('Assumptions (NG)'!$P$17*AVERAGE('Assumptions (NG)'!$M$2:$O$2)+'Assumptions (NG)'!$P$18*AVERAGE('Assumptions (NG)'!$M$3:$O$3))/10^9,0)</f>
        <v>0.1212110744</v>
      </c>
      <c r="AB614" s="160">
        <f>IF($Q$438&gt;0,'Assumptions (NG)'!AG$13*Model!$Q$438*('Assumptions (NG)'!$P$17*AVERAGE('Assumptions (NG)'!$M$2:$O$2)+'Assumptions (NG)'!$P$18*AVERAGE('Assumptions (NG)'!$M$3:$O$3))/10^9,0)</f>
        <v>0.1210059795</v>
      </c>
      <c r="AC614" s="160">
        <f>IF($Q$438&gt;0,'Assumptions (NG)'!AH$13*Model!$Q$438*('Assumptions (NG)'!$P$17*AVERAGE('Assumptions (NG)'!$M$2:$O$2)+'Assumptions (NG)'!$P$18*AVERAGE('Assumptions (NG)'!$M$3:$O$3))/10^9,0)</f>
        <v>0.1212110744</v>
      </c>
      <c r="AD614" s="160">
        <f>IF($Q$438&gt;0,'Assumptions (NG)'!AI$13*Model!$Q$438*('Assumptions (NG)'!$P$17*AVERAGE('Assumptions (NG)'!$M$2:$O$2)+'Assumptions (NG)'!$P$18*AVERAGE('Assumptions (NG)'!$M$3:$O$3))/10^9,0)</f>
        <v>0.1210059795</v>
      </c>
      <c r="AE614" s="160">
        <f>IF($Q$438&gt;0,'Assumptions (NG)'!AJ$13*Model!$Q$438*('Assumptions (NG)'!$P$17*AVERAGE('Assumptions (NG)'!$M$2:$O$2)+'Assumptions (NG)'!$P$18*AVERAGE('Assumptions (NG)'!$M$3:$O$3))/10^9,0)</f>
        <v>0.1212110744</v>
      </c>
      <c r="AF614" s="160">
        <f>IF($Q$438&gt;0,'Assumptions (NG)'!AK$13*Model!$Q$438*('Assumptions (NG)'!$P$17*AVERAGE('Assumptions (NG)'!$M$2:$O$2)+'Assumptions (NG)'!$P$18*AVERAGE('Assumptions (NG)'!$M$3:$O$3))/10^9,0)</f>
        <v>0.06050298974</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0.03256820957</v>
      </c>
      <c r="S615" s="177">
        <f>IF($R$438&gt;0,'Assumptions (NG)'!W$13*Model!$R$438*('Assumptions (NG)'!$Q$17*AVERAGE('Assumptions (NG)'!$N$2:$P$2)+'Assumptions (NG)'!$Q$18*AVERAGE('Assumptions (NG)'!$N$3:$P$3))/10^9,0)</f>
        <v>0.06187959819</v>
      </c>
      <c r="T615" s="177">
        <f>IF($R$438&gt;0,'Assumptions (NG)'!X$13*Model!$R$438*('Assumptions (NG)'!$Q$17*AVERAGE('Assumptions (NG)'!$N$2:$P$2)+'Assumptions (NG)'!$Q$18*AVERAGE('Assumptions (NG)'!$N$3:$P$3))/10^9,0)</f>
        <v>0.05569163837</v>
      </c>
      <c r="U615" s="177">
        <f>IF($R$438&gt;0,'Assumptions (NG)'!Y$13*Model!$R$438*('Assumptions (NG)'!$Q$17*AVERAGE('Assumptions (NG)'!$N$2:$P$2)+'Assumptions (NG)'!$Q$18*AVERAGE('Assumptions (NG)'!$N$3:$P$3))/10^9,0)</f>
        <v>0.05015504274</v>
      </c>
      <c r="V615" s="177">
        <f>IF($R$438&gt;0,'Assumptions (NG)'!Z$13*Model!$R$438*('Assumptions (NG)'!$Q$17*AVERAGE('Assumptions (NG)'!$N$2:$P$2)+'Assumptions (NG)'!$Q$18*AVERAGE('Assumptions (NG)'!$N$3:$P$3))/10^9,0)</f>
        <v>0.04513953847</v>
      </c>
      <c r="W615" s="177">
        <f>IF($R$438&gt;0,'Assumptions (NG)'!AA$13*Model!$R$438*('Assumptions (NG)'!$Q$17*AVERAGE('Assumptions (NG)'!$N$2:$P$2)+'Assumptions (NG)'!$Q$18*AVERAGE('Assumptions (NG)'!$N$3:$P$3))/10^9,0)</f>
        <v>0.04057998913</v>
      </c>
      <c r="X615" s="177">
        <f>IF($R$438&gt;0,'Assumptions (NG)'!AB$13*Model!$R$438*('Assumptions (NG)'!$Q$17*AVERAGE('Assumptions (NG)'!$N$2:$P$2)+'Assumptions (NG)'!$Q$18*AVERAGE('Assumptions (NG)'!$N$3:$P$3))/10^9,0)</f>
        <v>0.0384304873</v>
      </c>
      <c r="Y615" s="177">
        <f>IF($R$438&gt;0,'Assumptions (NG)'!AC$13*Model!$R$438*('Assumptions (NG)'!$Q$17*AVERAGE('Assumptions (NG)'!$N$2:$P$2)+'Assumptions (NG)'!$Q$18*AVERAGE('Assumptions (NG)'!$N$3:$P$3))/10^9,0)</f>
        <v>0.0384304873</v>
      </c>
      <c r="Z615" s="177">
        <f>IF($R$438&gt;0,'Assumptions (NG)'!AD$13*Model!$R$438*('Assumptions (NG)'!$Q$17*AVERAGE('Assumptions (NG)'!$N$2:$P$2)+'Assumptions (NG)'!$Q$18*AVERAGE('Assumptions (NG)'!$N$3:$P$3))/10^9,0)</f>
        <v>0.03849562371</v>
      </c>
      <c r="AA615" s="177">
        <f>IF($R$438&gt;0,'Assumptions (NG)'!AE$13*Model!$R$438*('Assumptions (NG)'!$Q$17*AVERAGE('Assumptions (NG)'!$N$2:$P$2)+'Assumptions (NG)'!$Q$18*AVERAGE('Assumptions (NG)'!$N$3:$P$3))/10^9,0)</f>
        <v>0.0384304873</v>
      </c>
      <c r="AB615" s="177">
        <f>IF($R$438&gt;0,'Assumptions (NG)'!AF$13*Model!$R$438*('Assumptions (NG)'!$Q$17*AVERAGE('Assumptions (NG)'!$N$2:$P$2)+'Assumptions (NG)'!$Q$18*AVERAGE('Assumptions (NG)'!$N$3:$P$3))/10^9,0)</f>
        <v>0.03849562371</v>
      </c>
      <c r="AC615" s="177">
        <f>IF($R$438&gt;0,'Assumptions (NG)'!AG$13*Model!$R$438*('Assumptions (NG)'!$Q$17*AVERAGE('Assumptions (NG)'!$N$2:$P$2)+'Assumptions (NG)'!$Q$18*AVERAGE('Assumptions (NG)'!$N$3:$P$3))/10^9,0)</f>
        <v>0.0384304873</v>
      </c>
      <c r="AD615" s="177">
        <f>IF($R$438&gt;0,'Assumptions (NG)'!AH$13*Model!$R$438*('Assumptions (NG)'!$Q$17*AVERAGE('Assumptions (NG)'!$N$2:$P$2)+'Assumptions (NG)'!$Q$18*AVERAGE('Assumptions (NG)'!$N$3:$P$3))/10^9,0)</f>
        <v>0.03849562371</v>
      </c>
      <c r="AE615" s="177">
        <f>IF($R$438&gt;0,'Assumptions (NG)'!AI$13*Model!$R$438*('Assumptions (NG)'!$Q$17*AVERAGE('Assumptions (NG)'!$N$2:$P$2)+'Assumptions (NG)'!$Q$18*AVERAGE('Assumptions (NG)'!$N$3:$P$3))/10^9,0)</f>
        <v>0.0384304873</v>
      </c>
      <c r="AF615" s="177">
        <f>IF($R$438&gt;0,'Assumptions (NG)'!AJ$13*Model!$R$438*('Assumptions (NG)'!$Q$17*AVERAGE('Assumptions (NG)'!$N$2:$P$2)+'Assumptions (NG)'!$Q$18*AVERAGE('Assumptions (NG)'!$N$3:$P$3))/10^9,0)</f>
        <v>0.03849562371</v>
      </c>
      <c r="AG615" s="177">
        <f>IF($R$438&gt;0,'Assumptions (NG)'!AK$13*Model!$R$438*('Assumptions (NG)'!$Q$17*AVERAGE('Assumptions (NG)'!$N$2:$P$2)+'Assumptions (NG)'!$Q$18*AVERAGE('Assumptions (NG)'!$N$3:$P$3))/10^9,0)</f>
        <v>0.01921524365</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0.1042076824</v>
      </c>
      <c r="U617" s="160">
        <f>IF($T$438&gt;0,'Assumptions (NG)'!W$13*Model!$T$438*('Assumptions (NG)'!$S$17*AVERAGE('Assumptions (NG)'!$P$2:$R$2)+'Assumptions (NG)'!$S$18*AVERAGE('Assumptions (NG)'!$P$3:$R$3))/10^9,0)</f>
        <v>0.1979945965</v>
      </c>
      <c r="V617" s="160">
        <f>IF($T$438&gt;0,'Assumptions (NG)'!X$13*Model!$T$438*('Assumptions (NG)'!$S$17*AVERAGE('Assumptions (NG)'!$P$2:$R$2)+'Assumptions (NG)'!$S$18*AVERAGE('Assumptions (NG)'!$P$3:$R$3))/10^9,0)</f>
        <v>0.1781951369</v>
      </c>
      <c r="W617" s="160">
        <f>IF($T$438&gt;0,'Assumptions (NG)'!Y$13*Model!$T$438*('Assumptions (NG)'!$S$17*AVERAGE('Assumptions (NG)'!$P$2:$R$2)+'Assumptions (NG)'!$S$18*AVERAGE('Assumptions (NG)'!$P$3:$R$3))/10^9,0)</f>
        <v>0.1604798309</v>
      </c>
      <c r="X617" s="160">
        <f>IF($T$438&gt;0,'Assumptions (NG)'!Z$13*Model!$T$438*('Assumptions (NG)'!$S$17*AVERAGE('Assumptions (NG)'!$P$2:$R$2)+'Assumptions (NG)'!$S$18*AVERAGE('Assumptions (NG)'!$P$3:$R$3))/10^9,0)</f>
        <v>0.1444318478</v>
      </c>
      <c r="Y617" s="160">
        <f>IF($T$438&gt;0,'Assumptions (NG)'!AA$13*Model!$T$438*('Assumptions (NG)'!$S$17*AVERAGE('Assumptions (NG)'!$P$2:$R$2)+'Assumptions (NG)'!$S$18*AVERAGE('Assumptions (NG)'!$P$3:$R$3))/10^9,0)</f>
        <v>0.1298427723</v>
      </c>
      <c r="Z617" s="160">
        <f>IF($T$438&gt;0,'Assumptions (NG)'!AB$13*Model!$T$438*('Assumptions (NG)'!$S$17*AVERAGE('Assumptions (NG)'!$P$2:$R$2)+'Assumptions (NG)'!$S$18*AVERAGE('Assumptions (NG)'!$P$3:$R$3))/10^9,0)</f>
        <v>0.1229650652</v>
      </c>
      <c r="AA617" s="160">
        <f>IF($T$438&gt;0,'Assumptions (NG)'!AC$13*Model!$T$438*('Assumptions (NG)'!$S$17*AVERAGE('Assumptions (NG)'!$P$2:$R$2)+'Assumptions (NG)'!$S$18*AVERAGE('Assumptions (NG)'!$P$3:$R$3))/10^9,0)</f>
        <v>0.1229650652</v>
      </c>
      <c r="AB617" s="160">
        <f>IF($T$438&gt;0,'Assumptions (NG)'!AD$13*Model!$T$438*('Assumptions (NG)'!$S$17*AVERAGE('Assumptions (NG)'!$P$2:$R$2)+'Assumptions (NG)'!$S$18*AVERAGE('Assumptions (NG)'!$P$3:$R$3))/10^9,0)</f>
        <v>0.1231734806</v>
      </c>
      <c r="AC617" s="160">
        <f>IF($T$438&gt;0,'Assumptions (NG)'!AE$13*Model!$T$438*('Assumptions (NG)'!$S$17*AVERAGE('Assumptions (NG)'!$P$2:$R$2)+'Assumptions (NG)'!$S$18*AVERAGE('Assumptions (NG)'!$P$3:$R$3))/10^9,0)</f>
        <v>0.1229650652</v>
      </c>
      <c r="AD617" s="160">
        <f>IF($T$438&gt;0,'Assumptions (NG)'!AF$13*Model!$T$438*('Assumptions (NG)'!$S$17*AVERAGE('Assumptions (NG)'!$P$2:$R$2)+'Assumptions (NG)'!$S$18*AVERAGE('Assumptions (NG)'!$P$3:$R$3))/10^9,0)</f>
        <v>0.1231734806</v>
      </c>
      <c r="AE617" s="160">
        <f>IF($T$438&gt;0,'Assumptions (NG)'!AG$13*Model!$T$438*('Assumptions (NG)'!$S$17*AVERAGE('Assumptions (NG)'!$P$2:$R$2)+'Assumptions (NG)'!$S$18*AVERAGE('Assumptions (NG)'!$P$3:$R$3))/10^9,0)</f>
        <v>0.1229650652</v>
      </c>
      <c r="AF617" s="160">
        <f>IF($T$438&gt;0,'Assumptions (NG)'!AH$13*Model!$T$438*('Assumptions (NG)'!$S$17*AVERAGE('Assumptions (NG)'!$P$2:$R$2)+'Assumptions (NG)'!$S$18*AVERAGE('Assumptions (NG)'!$P$3:$R$3))/10^9,0)</f>
        <v>0.1231734806</v>
      </c>
      <c r="AG617" s="160">
        <f>IF($T$438&gt;0,'Assumptions (NG)'!AI$13*Model!$T$438*('Assumptions (NG)'!$S$17*AVERAGE('Assumptions (NG)'!$P$2:$R$2)+'Assumptions (NG)'!$S$18*AVERAGE('Assumptions (NG)'!$P$3:$R$3))/10^9,0)</f>
        <v>0.1229650652</v>
      </c>
      <c r="AH617" s="160">
        <f>IF($T$438&gt;0,'Assumptions (NG)'!AJ$13*Model!$T$438*('Assumptions (NG)'!$S$17*AVERAGE('Assumptions (NG)'!$P$2:$R$2)+'Assumptions (NG)'!$S$18*AVERAGE('Assumptions (NG)'!$P$3:$R$3))/10^9,0)</f>
        <v>0.1231734806</v>
      </c>
      <c r="AI617" s="160">
        <f>IF($T$438&gt;0,'Assumptions (NG)'!AK$13*Model!$T$438*('Assumptions (NG)'!$S$17*AVERAGE('Assumptions (NG)'!$P$2:$R$2)+'Assumptions (NG)'!$S$18*AVERAGE('Assumptions (NG)'!$P$3:$R$3))/10^9,0)</f>
        <v>0.06148253261</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0.159199624</v>
      </c>
      <c r="Y621" s="176">
        <f>IF($X$438&gt;0,'Assumptions (NG)'!W13*Model!$X$438*('Assumptions (NG)'!$W$17*AVERAGE('Assumptions (NG)'!$T$2:$V$2)+'Assumptions (NG)'!$W$18*AVERAGE('Assumptions (NG)'!$T$3:$V$3))/10^9,0)</f>
        <v>0.3024792855</v>
      </c>
      <c r="Z621" s="176">
        <f>IF($X$438&gt;0,'Assumptions (NG)'!X13*Model!$X$438*('Assumptions (NG)'!$W$17*AVERAGE('Assumptions (NG)'!$T$2:$V$2)+'Assumptions (NG)'!$W$18*AVERAGE('Assumptions (NG)'!$T$3:$V$3))/10^9,0)</f>
        <v>0.272231357</v>
      </c>
      <c r="AA621" s="176">
        <f>IF($X$438&gt;0,'Assumptions (NG)'!Y13*Model!$X$438*('Assumptions (NG)'!$W$17*AVERAGE('Assumptions (NG)'!$T$2:$V$2)+'Assumptions (NG)'!$W$18*AVERAGE('Assumptions (NG)'!$T$3:$V$3))/10^9,0)</f>
        <v>0.2451674209</v>
      </c>
      <c r="AB621" s="176">
        <f>IF($X$438&gt;0,'Assumptions (NG)'!Z13*Model!$X$438*('Assumptions (NG)'!$W$17*AVERAGE('Assumptions (NG)'!$T$2:$V$2)+'Assumptions (NG)'!$W$18*AVERAGE('Assumptions (NG)'!$T$3:$V$3))/10^9,0)</f>
        <v>0.2206506788</v>
      </c>
      <c r="AC621" s="176">
        <f>IF($X$438&gt;0,'Assumptions (NG)'!AA13*Model!$X$438*('Assumptions (NG)'!$W$17*AVERAGE('Assumptions (NG)'!$T$2:$V$2)+'Assumptions (NG)'!$W$18*AVERAGE('Assumptions (NG)'!$T$3:$V$3))/10^9,0)</f>
        <v>0.1983627315</v>
      </c>
      <c r="AD621" s="176">
        <f>IF($X$438&gt;0,'Assumptions (NG)'!AB13*Model!$X$438*('Assumptions (NG)'!$W$17*AVERAGE('Assumptions (NG)'!$T$2:$V$2)+'Assumptions (NG)'!$W$18*AVERAGE('Assumptions (NG)'!$T$3:$V$3))/10^9,0)</f>
        <v>0.1878555563</v>
      </c>
      <c r="AE621" s="176">
        <f>IF($X$438&gt;0,'Assumptions (NG)'!AC13*Model!$X$438*('Assumptions (NG)'!$W$17*AVERAGE('Assumptions (NG)'!$T$2:$V$2)+'Assumptions (NG)'!$W$18*AVERAGE('Assumptions (NG)'!$T$3:$V$3))/10^9,0)</f>
        <v>0.1878555563</v>
      </c>
      <c r="AF621" s="176">
        <f>IF($X$438&gt;0,'Assumptions (NG)'!AD13*Model!$X$438*('Assumptions (NG)'!$W$17*AVERAGE('Assumptions (NG)'!$T$2:$V$2)+'Assumptions (NG)'!$W$18*AVERAGE('Assumptions (NG)'!$T$3:$V$3))/10^9,0)</f>
        <v>0.1881739555</v>
      </c>
      <c r="AG621" s="176">
        <f>IF($X$438&gt;0,'Assumptions (NG)'!AE13*Model!$X$438*('Assumptions (NG)'!$W$17*AVERAGE('Assumptions (NG)'!$T$2:$V$2)+'Assumptions (NG)'!$W$18*AVERAGE('Assumptions (NG)'!$T$3:$V$3))/10^9,0)</f>
        <v>0.1878555563</v>
      </c>
      <c r="AH621" s="176">
        <f>IF($X$438&gt;0,'Assumptions (NG)'!AF13*Model!$X$438*('Assumptions (NG)'!$W$17*AVERAGE('Assumptions (NG)'!$T$2:$V$2)+'Assumptions (NG)'!$W$18*AVERAGE('Assumptions (NG)'!$T$3:$V$3))/10^9,0)</f>
        <v>0.1881739555</v>
      </c>
      <c r="AI621" s="176">
        <f>IF($X$438&gt;0,'Assumptions (NG)'!AG13*Model!$X$438*('Assumptions (NG)'!$W$17*AVERAGE('Assumptions (NG)'!$T$2:$V$2)+'Assumptions (NG)'!$W$18*AVERAGE('Assumptions (NG)'!$T$3:$V$3))/10^9,0)</f>
        <v>0.1878555563</v>
      </c>
      <c r="AJ621" s="176">
        <f>IF($X$438&gt;0,'Assumptions (NG)'!AH13*Model!$X$438*('Assumptions (NG)'!$W$17*AVERAGE('Assumptions (NG)'!$T$2:$V$2)+'Assumptions (NG)'!$W$18*AVERAGE('Assumptions (NG)'!$T$3:$V$3))/10^9,0)</f>
        <v>0.1881739555</v>
      </c>
      <c r="AK621" s="176">
        <f>IF($X$438&gt;0,'Assumptions (NG)'!AI13*Model!$X$438*('Assumptions (NG)'!$W$17*AVERAGE('Assumptions (NG)'!$T$2:$V$2)+'Assumptions (NG)'!$W$18*AVERAGE('Assumptions (NG)'!$T$3:$V$3))/10^9,0)</f>
        <v>0.1878555563</v>
      </c>
      <c r="AL621" s="176">
        <f>IF($X$438&gt;0,'Assumptions (NG)'!AJ13*Model!$X$438*('Assumptions (NG)'!$W$17*AVERAGE('Assumptions (NG)'!$T$2:$V$2)+'Assumptions (NG)'!$W$18*AVERAGE('Assumptions (NG)'!$T$3:$V$3))/10^9,0)</f>
        <v>0.1881739555</v>
      </c>
      <c r="AM621" s="176">
        <f>IF($X$438&gt;0,'Assumptions (NG)'!AK13*Model!$X$438*('Assumptions (NG)'!$W$17*AVERAGE('Assumptions (NG)'!$T$2:$V$2)+'Assumptions (NG)'!$W$18*AVERAGE('Assumptions (NG)'!$T$3:$V$3))/10^9,0)</f>
        <v>0.09392777814</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0.03566459377</v>
      </c>
      <c r="Z622" s="176">
        <f>IF($Y$438&gt;0,'Assumptions (NG)'!W13*Model!$Y$438*('Assumptions (NG)'!$X$17*AVERAGE('Assumptions (NG)'!$V$2:$W$2)+'Assumptions (NG)'!$X$18*AVERAGE('Assumptions (NG)'!$V$3:$W$3))/10^9,0)</f>
        <v>0.06776272816</v>
      </c>
      <c r="AA622" s="176">
        <f>IF($Y$438&gt;0,'Assumptions (NG)'!X13*Model!$Y$438*('Assumptions (NG)'!$X$17*AVERAGE('Assumptions (NG)'!$V$2:$W$2)+'Assumptions (NG)'!$X$18*AVERAGE('Assumptions (NG)'!$V$3:$W$3))/10^9,0)</f>
        <v>0.06098645534</v>
      </c>
      <c r="AB622" s="176">
        <f>IF($Y$438&gt;0,'Assumptions (NG)'!Y13*Model!$Y$438*('Assumptions (NG)'!$X$17*AVERAGE('Assumptions (NG)'!$V$2:$W$2)+'Assumptions (NG)'!$X$18*AVERAGE('Assumptions (NG)'!$V$3:$W$3))/10^9,0)</f>
        <v>0.0549234744</v>
      </c>
      <c r="AC622" s="176">
        <f>IF($Y$438&gt;0,'Assumptions (NG)'!Z13*Model!$Y$438*('Assumptions (NG)'!$X$17*AVERAGE('Assumptions (NG)'!$V$2:$W$2)+'Assumptions (NG)'!$X$18*AVERAGE('Assumptions (NG)'!$V$3:$W$3))/10^9,0)</f>
        <v>0.04943112696</v>
      </c>
      <c r="AD622" s="176">
        <f>IF($Y$438&gt;0,'Assumptions (NG)'!AA13*Model!$Y$438*('Assumptions (NG)'!$X$17*AVERAGE('Assumptions (NG)'!$V$2:$W$2)+'Assumptions (NG)'!$X$18*AVERAGE('Assumptions (NG)'!$V$3:$W$3))/10^9,0)</f>
        <v>0.04443808383</v>
      </c>
      <c r="AE622" s="176">
        <f>IF($Y$438&gt;0,'Assumptions (NG)'!AB13*Model!$Y$438*('Assumptions (NG)'!$X$17*AVERAGE('Assumptions (NG)'!$V$2:$W$2)+'Assumptions (NG)'!$X$18*AVERAGE('Assumptions (NG)'!$V$3:$W$3))/10^9,0)</f>
        <v>0.04208422064</v>
      </c>
      <c r="AF622" s="176">
        <f>IF($Y$438&gt;0,'Assumptions (NG)'!AC13*Model!$Y$438*('Assumptions (NG)'!$X$17*AVERAGE('Assumptions (NG)'!$V$2:$W$2)+'Assumptions (NG)'!$X$18*AVERAGE('Assumptions (NG)'!$V$3:$W$3))/10^9,0)</f>
        <v>0.04208422064</v>
      </c>
      <c r="AG622" s="176">
        <f>IF($Y$438&gt;0,'Assumptions (NG)'!AD13*Model!$Y$438*('Assumptions (NG)'!$X$17*AVERAGE('Assumptions (NG)'!$V$2:$W$2)+'Assumptions (NG)'!$X$18*AVERAGE('Assumptions (NG)'!$V$3:$W$3))/10^9,0)</f>
        <v>0.04215554983</v>
      </c>
      <c r="AH622" s="176">
        <f>IF($Y$438&gt;0,'Assumptions (NG)'!AE13*Model!$Y$438*('Assumptions (NG)'!$X$17*AVERAGE('Assumptions (NG)'!$V$2:$W$2)+'Assumptions (NG)'!$X$18*AVERAGE('Assumptions (NG)'!$V$3:$W$3))/10^9,0)</f>
        <v>0.04208422064</v>
      </c>
      <c r="AI622" s="176">
        <f>IF($Y$438&gt;0,'Assumptions (NG)'!AF13*Model!$Y$438*('Assumptions (NG)'!$X$17*AVERAGE('Assumptions (NG)'!$V$2:$W$2)+'Assumptions (NG)'!$X$18*AVERAGE('Assumptions (NG)'!$V$3:$W$3))/10^9,0)</f>
        <v>0.04215554983</v>
      </c>
      <c r="AJ622" s="176">
        <f>IF($Y$438&gt;0,'Assumptions (NG)'!AG13*Model!$Y$438*('Assumptions (NG)'!$X$17*AVERAGE('Assumptions (NG)'!$V$2:$W$2)+'Assumptions (NG)'!$X$18*AVERAGE('Assumptions (NG)'!$V$3:$W$3))/10^9,0)</f>
        <v>0.04208422064</v>
      </c>
      <c r="AK622" s="176">
        <f>IF($Y$438&gt;0,'Assumptions (NG)'!AH13*Model!$Y$438*('Assumptions (NG)'!$X$17*AVERAGE('Assumptions (NG)'!$V$2:$W$2)+'Assumptions (NG)'!$X$18*AVERAGE('Assumptions (NG)'!$V$3:$W$3))/10^9,0)</f>
        <v>0.04215554983</v>
      </c>
      <c r="AL622" s="176">
        <f>IF($Y$438&gt;0,'Assumptions (NG)'!AI13*Model!$Y$438*('Assumptions (NG)'!$X$17*AVERAGE('Assumptions (NG)'!$V$2:$W$2)+'Assumptions (NG)'!$X$18*AVERAGE('Assumptions (NG)'!$V$3:$W$3))/10^9,0)</f>
        <v>0.04208422064</v>
      </c>
      <c r="AM622" s="176">
        <f>IF($Y$438&gt;0,'Assumptions (NG)'!AJ13*Model!$Y$438*('Assumptions (NG)'!$X$17*AVERAGE('Assumptions (NG)'!$V$2:$W$2)+'Assumptions (NG)'!$X$18*AVERAGE('Assumptions (NG)'!$V$3:$W$3))/10^9,0)</f>
        <v>0.04215554983</v>
      </c>
      <c r="AN622" s="176">
        <f>IF($Y$438&gt;0,'Assumptions (NG)'!AK13*Model!$Y$438*('Assumptions (NG)'!$X$17*AVERAGE('Assumptions (NG)'!$V$2:$W$2)+'Assumptions (NG)'!$X$18*AVERAGE('Assumptions (NG)'!$V$3:$W$3))/10^9,0)</f>
        <v>0.02104211032</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0.05849137355</v>
      </c>
      <c r="AA623" s="176">
        <f>IF($Z$438&gt;0,'Assumptions (NG)'!W13*Model!$Z$438*('Assumptions (NG)'!$Y$17*AVERAGE('Assumptions (NG)'!$V$2:$X$2)+'Assumptions (NG)'!$Y$18*AVERAGE('Assumptions (NG)'!$V$3:$X$3))/10^9,0)</f>
        <v>0.1111336097</v>
      </c>
      <c r="AB623" s="176">
        <f>IF($Z$438&gt;0,'Assumptions (NG)'!X13*Model!$Z$438*('Assumptions (NG)'!$Y$17*AVERAGE('Assumptions (NG)'!$V$2:$X$2)+'Assumptions (NG)'!$Y$18*AVERAGE('Assumptions (NG)'!$V$3:$X$3))/10^9,0)</f>
        <v>0.1000202488</v>
      </c>
      <c r="AC623" s="176">
        <f>IF($Z$438&gt;0,'Assumptions (NG)'!Y13*Model!$Z$438*('Assumptions (NG)'!$Y$17*AVERAGE('Assumptions (NG)'!$V$2:$X$2)+'Assumptions (NG)'!$Y$18*AVERAGE('Assumptions (NG)'!$V$3:$X$3))/10^9,0)</f>
        <v>0.09007671526</v>
      </c>
      <c r="AD623" s="176">
        <f>IF($Z$438&gt;0,'Assumptions (NG)'!Z13*Model!$Z$438*('Assumptions (NG)'!$Y$17*AVERAGE('Assumptions (NG)'!$V$2:$X$2)+'Assumptions (NG)'!$Y$18*AVERAGE('Assumptions (NG)'!$V$3:$X$3))/10^9,0)</f>
        <v>0.08106904373</v>
      </c>
      <c r="AE623" s="176">
        <f>IF($Z$438&gt;0,'Assumptions (NG)'!AA13*Model!$Z$438*('Assumptions (NG)'!$Y$17*AVERAGE('Assumptions (NG)'!$V$2:$X$2)+'Assumptions (NG)'!$Y$18*AVERAGE('Assumptions (NG)'!$V$3:$X$3))/10^9,0)</f>
        <v>0.07288025144</v>
      </c>
      <c r="AF623" s="176">
        <f>IF($Z$438&gt;0,'Assumptions (NG)'!AB13*Model!$Z$438*('Assumptions (NG)'!$Y$17*AVERAGE('Assumptions (NG)'!$V$2:$X$2)+'Assumptions (NG)'!$Y$18*AVERAGE('Assumptions (NG)'!$V$3:$X$3))/10^9,0)</f>
        <v>0.06901982078</v>
      </c>
      <c r="AG623" s="176">
        <f>IF($Z$438&gt;0,'Assumptions (NG)'!AC13*Model!$Z$438*('Assumptions (NG)'!$Y$17*AVERAGE('Assumptions (NG)'!$V$2:$X$2)+'Assumptions (NG)'!$Y$18*AVERAGE('Assumptions (NG)'!$V$3:$X$3))/10^9,0)</f>
        <v>0.06901982078</v>
      </c>
      <c r="AH623" s="176">
        <f>IF($Z$438&gt;0,'Assumptions (NG)'!AD13*Model!$Z$438*('Assumptions (NG)'!$Y$17*AVERAGE('Assumptions (NG)'!$V$2:$X$2)+'Assumptions (NG)'!$Y$18*AVERAGE('Assumptions (NG)'!$V$3:$X$3))/10^9,0)</f>
        <v>0.06913680353</v>
      </c>
      <c r="AI623" s="176">
        <f>IF($Z$438&gt;0,'Assumptions (NG)'!AE13*Model!$Z$438*('Assumptions (NG)'!$Y$17*AVERAGE('Assumptions (NG)'!$V$2:$X$2)+'Assumptions (NG)'!$Y$18*AVERAGE('Assumptions (NG)'!$V$3:$X$3))/10^9,0)</f>
        <v>0.06901982078</v>
      </c>
      <c r="AJ623" s="176">
        <f>IF($Z$438&gt;0,'Assumptions (NG)'!AF13*Model!$Z$438*('Assumptions (NG)'!$Y$17*AVERAGE('Assumptions (NG)'!$V$2:$X$2)+'Assumptions (NG)'!$Y$18*AVERAGE('Assumptions (NG)'!$V$3:$X$3))/10^9,0)</f>
        <v>0.06913680353</v>
      </c>
      <c r="AK623" s="176">
        <f>IF($Z$438&gt;0,'Assumptions (NG)'!AG13*Model!$Z$438*('Assumptions (NG)'!$Y$17*AVERAGE('Assumptions (NG)'!$V$2:$X$2)+'Assumptions (NG)'!$Y$18*AVERAGE('Assumptions (NG)'!$V$3:$X$3))/10^9,0)</f>
        <v>0.06901982078</v>
      </c>
      <c r="AL623" s="176">
        <f>IF($Z$438&gt;0,'Assumptions (NG)'!AH13*Model!$Z$438*('Assumptions (NG)'!$Y$17*AVERAGE('Assumptions (NG)'!$V$2:$X$2)+'Assumptions (NG)'!$Y$18*AVERAGE('Assumptions (NG)'!$V$3:$X$3))/10^9,0)</f>
        <v>0.06913680353</v>
      </c>
      <c r="AM623" s="176">
        <f>IF($Z$438&gt;0,'Assumptions (NG)'!AI13*Model!$Z$438*('Assumptions (NG)'!$Y$17*AVERAGE('Assumptions (NG)'!$V$2:$X$2)+'Assumptions (NG)'!$Y$18*AVERAGE('Assumptions (NG)'!$V$3:$X$3))/10^9,0)</f>
        <v>0.06901982078</v>
      </c>
      <c r="AN623" s="176">
        <f>IF($Z$438&gt;0,'Assumptions (NG)'!AJ13*Model!$Z$438*('Assumptions (NG)'!$Y$17*AVERAGE('Assumptions (NG)'!$V$2:$X$2)+'Assumptions (NG)'!$Y$18*AVERAGE('Assumptions (NG)'!$V$3:$X$3))/10^9,0)</f>
        <v>0.06913680353</v>
      </c>
      <c r="AO623" s="176">
        <f>IF($Z$438&gt;0,'Assumptions (NG)'!AK13*Model!$Z$438*('Assumptions (NG)'!$Y$17*AVERAGE('Assumptions (NG)'!$V$2:$X$2)+'Assumptions (NG)'!$Y$18*AVERAGE('Assumptions (NG)'!$V$3:$X$3))/10^9,0)</f>
        <v>0.03450991039</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0.01678317797</v>
      </c>
      <c r="AB624" s="160">
        <f>IF($AA$438&gt;0,'Assumptions (NG)'!W13*Model!$AA$438*('Assumptions (NG)'!$Z$17*AVERAGE('Assumptions (NG)'!$W$2:$Y$2)+'Assumptions (NG)'!$Z$18*AVERAGE('Assumptions (NG)'!$W$3:$Y$3))/10^9,0)</f>
        <v>0.03188803813</v>
      </c>
      <c r="AC624" s="160">
        <f>IF($AA$438&gt;0,'Assumptions (NG)'!X13*Model!$AA$438*('Assumptions (NG)'!$Z$17*AVERAGE('Assumptions (NG)'!$W$2:$Y$2)+'Assumptions (NG)'!$Z$18*AVERAGE('Assumptions (NG)'!$W$3:$Y$3))/10^9,0)</f>
        <v>0.02869923432</v>
      </c>
      <c r="AD624" s="160">
        <f>IF($AA$438&gt;0,'Assumptions (NG)'!Y13*Model!$AA$438*('Assumptions (NG)'!$Z$17*AVERAGE('Assumptions (NG)'!$W$2:$Y$2)+'Assumptions (NG)'!$Z$18*AVERAGE('Assumptions (NG)'!$W$3:$Y$3))/10^9,0)</f>
        <v>0.02584609407</v>
      </c>
      <c r="AE624" s="160">
        <f>IF($AA$438&gt;0,'Assumptions (NG)'!Z13*Model!$AA$438*('Assumptions (NG)'!$Z$17*AVERAGE('Assumptions (NG)'!$W$2:$Y$2)+'Assumptions (NG)'!$Z$18*AVERAGE('Assumptions (NG)'!$W$3:$Y$3))/10^9,0)</f>
        <v>0.02326148466</v>
      </c>
      <c r="AF624" s="160">
        <f>IF($AA$438&gt;0,'Assumptions (NG)'!AA13*Model!$AA$438*('Assumptions (NG)'!$Z$17*AVERAGE('Assumptions (NG)'!$W$2:$Y$2)+'Assumptions (NG)'!$Z$18*AVERAGE('Assumptions (NG)'!$W$3:$Y$3))/10^9,0)</f>
        <v>0.02091183974</v>
      </c>
      <c r="AG624" s="160">
        <f>IF($AA$438&gt;0,'Assumptions (NG)'!AB13*Model!$AA$438*('Assumptions (NG)'!$Z$17*AVERAGE('Assumptions (NG)'!$W$2:$Y$2)+'Assumptions (NG)'!$Z$18*AVERAGE('Assumptions (NG)'!$W$3:$Y$3))/10^9,0)</f>
        <v>0.01980415</v>
      </c>
      <c r="AH624" s="160">
        <f>IF($AA$438&gt;0,'Assumptions (NG)'!AC13*Model!$AA$438*('Assumptions (NG)'!$Z$17*AVERAGE('Assumptions (NG)'!$W$2:$Y$2)+'Assumptions (NG)'!$Z$18*AVERAGE('Assumptions (NG)'!$W$3:$Y$3))/10^9,0)</f>
        <v>0.01980415</v>
      </c>
      <c r="AI624" s="160">
        <f>IF($AA$438&gt;0,'Assumptions (NG)'!AD13*Model!$AA$438*('Assumptions (NG)'!$Z$17*AVERAGE('Assumptions (NG)'!$W$2:$Y$2)+'Assumptions (NG)'!$Z$18*AVERAGE('Assumptions (NG)'!$W$3:$Y$3))/10^9,0)</f>
        <v>0.01983771636</v>
      </c>
      <c r="AJ624" s="160">
        <f>IF($AA$438&gt;0,'Assumptions (NG)'!AE13*Model!$AA$438*('Assumptions (NG)'!$Z$17*AVERAGE('Assumptions (NG)'!$W$2:$Y$2)+'Assumptions (NG)'!$Z$18*AVERAGE('Assumptions (NG)'!$W$3:$Y$3))/10^9,0)</f>
        <v>0.01980415</v>
      </c>
      <c r="AK624" s="160">
        <f>IF($AA$438&gt;0,'Assumptions (NG)'!AF13*Model!$AA$438*('Assumptions (NG)'!$Z$17*AVERAGE('Assumptions (NG)'!$W$2:$Y$2)+'Assumptions (NG)'!$Z$18*AVERAGE('Assumptions (NG)'!$W$3:$Y$3))/10^9,0)</f>
        <v>0.01983771636</v>
      </c>
      <c r="AL624" s="160">
        <f>IF($AA$438&gt;0,'Assumptions (NG)'!AG13*Model!$AA$438*('Assumptions (NG)'!$Z$17*AVERAGE('Assumptions (NG)'!$W$2:$Y$2)+'Assumptions (NG)'!$Z$18*AVERAGE('Assumptions (NG)'!$W$3:$Y$3))/10^9,0)</f>
        <v>0.01980415</v>
      </c>
      <c r="AM624" s="160">
        <f>IF($AA$438&gt;0,'Assumptions (NG)'!AH13*Model!$AA$438*('Assumptions (NG)'!$Z$17*AVERAGE('Assumptions (NG)'!$W$2:$Y$2)+'Assumptions (NG)'!$Z$18*AVERAGE('Assumptions (NG)'!$W$3:$Y$3))/10^9,0)</f>
        <v>0.01983771636</v>
      </c>
      <c r="AN624" s="160">
        <f>IF($AA$438&gt;0,'Assumptions (NG)'!AI13*Model!$AA$438*('Assumptions (NG)'!$Z$17*AVERAGE('Assumptions (NG)'!$W$2:$Y$2)+'Assumptions (NG)'!$Z$18*AVERAGE('Assumptions (NG)'!$W$3:$Y$3))/10^9,0)</f>
        <v>0.01980415</v>
      </c>
      <c r="AO624" s="160">
        <f>IF($AA$438&gt;0,'Assumptions (NG)'!AJ13*Model!$AA$438*('Assumptions (NG)'!$Z$17*AVERAGE('Assumptions (NG)'!$W$2:$Y$2)+'Assumptions (NG)'!$Z$18*AVERAGE('Assumptions (NG)'!$W$3:$Y$3))/10^9,0)</f>
        <v>0.01983771636</v>
      </c>
      <c r="AP624" s="160">
        <f>IF($AA$438&gt;0,'Assumptions (NG)'!AK13*Model!$AA$438*('Assumptions (NG)'!$Z$17*AVERAGE('Assumptions (NG)'!$W$2:$Y$2)+'Assumptions (NG)'!$Z$18*AVERAGE('Assumptions (NG)'!$W$3:$Y$3))/10^9,0)</f>
        <v>0.009902075</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0.02649909303</v>
      </c>
      <c r="AC625" s="160">
        <f>IF($AB$438&gt;0,'Assumptions (NG)'!W13*Model!$AB$438*('Assumptions (NG)'!$AA$17*AVERAGE('Assumptions (NG)'!$X$2:$Z$2)+'Assumptions (NG)'!$AA$18*AVERAGE('Assumptions (NG)'!$X$3:$Z$3))/10^9,0)</f>
        <v>0.05034827676</v>
      </c>
      <c r="AD625" s="160">
        <f>IF($AB$438&gt;0,'Assumptions (NG)'!X13*Model!$AB$438*('Assumptions (NG)'!$AA$17*AVERAGE('Assumptions (NG)'!$X$2:$Z$2)+'Assumptions (NG)'!$AA$18*AVERAGE('Assumptions (NG)'!$X$3:$Z$3))/10^9,0)</f>
        <v>0.04531344908</v>
      </c>
      <c r="AE625" s="160">
        <f>IF($AB$438&gt;0,'Assumptions (NG)'!Y13*Model!$AB$438*('Assumptions (NG)'!$AA$17*AVERAGE('Assumptions (NG)'!$X$2:$Z$2)+'Assumptions (NG)'!$AA$18*AVERAGE('Assumptions (NG)'!$X$3:$Z$3))/10^9,0)</f>
        <v>0.04080860326</v>
      </c>
      <c r="AF625" s="160">
        <f>IF($AB$438&gt;0,'Assumptions (NG)'!Z13*Model!$AB$438*('Assumptions (NG)'!$AA$17*AVERAGE('Assumptions (NG)'!$X$2:$Z$2)+'Assumptions (NG)'!$AA$18*AVERAGE('Assumptions (NG)'!$X$3:$Z$3))/10^9,0)</f>
        <v>0.03672774294</v>
      </c>
      <c r="AG625" s="160">
        <f>IF($AB$438&gt;0,'Assumptions (NG)'!AA13*Model!$AB$438*('Assumptions (NG)'!$AA$17*AVERAGE('Assumptions (NG)'!$X$2:$Z$2)+'Assumptions (NG)'!$AA$18*AVERAGE('Assumptions (NG)'!$X$3:$Z$3))/10^9,0)</f>
        <v>0.03301786991</v>
      </c>
      <c r="AH625" s="160">
        <f>IF($AB$438&gt;0,'Assumptions (NG)'!AB13*Model!$AB$438*('Assumptions (NG)'!$AA$17*AVERAGE('Assumptions (NG)'!$X$2:$Z$2)+'Assumptions (NG)'!$AA$18*AVERAGE('Assumptions (NG)'!$X$3:$Z$3))/10^9,0)</f>
        <v>0.03126892977</v>
      </c>
      <c r="AI625" s="160">
        <f>IF($AB$438&gt;0,'Assumptions (NG)'!AC13*Model!$AB$438*('Assumptions (NG)'!$AA$17*AVERAGE('Assumptions (NG)'!$X$2:$Z$2)+'Assumptions (NG)'!$AA$18*AVERAGE('Assumptions (NG)'!$X$3:$Z$3))/10^9,0)</f>
        <v>0.03126892977</v>
      </c>
      <c r="AJ625" s="160">
        <f>IF($AB$438&gt;0,'Assumptions (NG)'!AD13*Model!$AB$438*('Assumptions (NG)'!$AA$17*AVERAGE('Assumptions (NG)'!$X$2:$Z$2)+'Assumptions (NG)'!$AA$18*AVERAGE('Assumptions (NG)'!$X$3:$Z$3))/10^9,0)</f>
        <v>0.03132192796</v>
      </c>
      <c r="AK625" s="160">
        <f>IF($AB$438&gt;0,'Assumptions (NG)'!AE13*Model!$AB$438*('Assumptions (NG)'!$AA$17*AVERAGE('Assumptions (NG)'!$X$2:$Z$2)+'Assumptions (NG)'!$AA$18*AVERAGE('Assumptions (NG)'!$X$3:$Z$3))/10^9,0)</f>
        <v>0.03126892977</v>
      </c>
      <c r="AL625" s="160">
        <f>IF($AB$438&gt;0,'Assumptions (NG)'!AF13*Model!$AB$438*('Assumptions (NG)'!$AA$17*AVERAGE('Assumptions (NG)'!$X$2:$Z$2)+'Assumptions (NG)'!$AA$18*AVERAGE('Assumptions (NG)'!$X$3:$Z$3))/10^9,0)</f>
        <v>0.03132192796</v>
      </c>
      <c r="AM625" s="160">
        <f>IF($AB$438&gt;0,'Assumptions (NG)'!AG13*Model!$AB$438*('Assumptions (NG)'!$AA$17*AVERAGE('Assumptions (NG)'!$X$2:$Z$2)+'Assumptions (NG)'!$AA$18*AVERAGE('Assumptions (NG)'!$X$3:$Z$3))/10^9,0)</f>
        <v>0.03126892977</v>
      </c>
      <c r="AN625" s="160">
        <f>IF($AB$438&gt;0,'Assumptions (NG)'!AH13*Model!$AB$438*('Assumptions (NG)'!$AA$17*AVERAGE('Assumptions (NG)'!$X$2:$Z$2)+'Assumptions (NG)'!$AA$18*AVERAGE('Assumptions (NG)'!$X$3:$Z$3))/10^9,0)</f>
        <v>0.03132192796</v>
      </c>
      <c r="AO625" s="160">
        <f>IF($AB$438&gt;0,'Assumptions (NG)'!AI13*Model!$AB$438*('Assumptions (NG)'!$AA$17*AVERAGE('Assumptions (NG)'!$X$2:$Z$2)+'Assumptions (NG)'!$AA$18*AVERAGE('Assumptions (NG)'!$X$3:$Z$3))/10^9,0)</f>
        <v>0.03126892977</v>
      </c>
      <c r="AP625" s="160">
        <f>IF($AB$438&gt;0,'Assumptions (NG)'!AJ13*Model!$AB$438*('Assumptions (NG)'!$AA$17*AVERAGE('Assumptions (NG)'!$X$2:$Z$2)+'Assumptions (NG)'!$AA$18*AVERAGE('Assumptions (NG)'!$X$3:$Z$3))/10^9,0)</f>
        <v>0.03132192796</v>
      </c>
      <c r="AQ625" s="160">
        <f>IF($AB$438&gt;0,'Assumptions (NG)'!AK13*Model!$AB$438*('Assumptions (NG)'!$AA$17*AVERAGE('Assumptions (NG)'!$X$2:$Z$2)+'Assumptions (NG)'!$AA$18*AVERAGE('Assumptions (NG)'!$X$3:$Z$3))/10^9,0)</f>
        <v>0.01563446489</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0.01371582587</v>
      </c>
      <c r="AD626" s="160">
        <f>IF($AC$438&gt;0,'Assumptions (NG)'!W13*Model!$AC$438*('Assumptions (NG)'!$AB$17*AVERAGE('Assumptions (NG)'!$Y$2:$AA$2)+'Assumptions (NG)'!$AB$18*AVERAGE('Assumptions (NG)'!$Y$3:$AA$3))/10^9,0)</f>
        <v>0.02606006915</v>
      </c>
      <c r="AE626" s="160">
        <f>IF($AC$438&gt;0,'Assumptions (NG)'!X13*Model!$AC$438*('Assumptions (NG)'!$AB$17*AVERAGE('Assumptions (NG)'!$Y$2:$AA$2)+'Assumptions (NG)'!$AB$18*AVERAGE('Assumptions (NG)'!$Y$3:$AA$3))/10^9,0)</f>
        <v>0.02345406223</v>
      </c>
      <c r="AF626" s="160">
        <f>IF($AC$438&gt;0,'Assumptions (NG)'!Y13*Model!$AC$438*('Assumptions (NG)'!$AB$17*AVERAGE('Assumptions (NG)'!$Y$2:$AA$2)+'Assumptions (NG)'!$AB$18*AVERAGE('Assumptions (NG)'!$Y$3:$AA$3))/10^9,0)</f>
        <v>0.02112237183</v>
      </c>
      <c r="AG626" s="160">
        <f>IF($AC$438&gt;0,'Assumptions (NG)'!Z13*Model!$AC$438*('Assumptions (NG)'!$AB$17*AVERAGE('Assumptions (NG)'!$Y$2:$AA$2)+'Assumptions (NG)'!$AB$18*AVERAGE('Assumptions (NG)'!$Y$3:$AA$3))/10^9,0)</f>
        <v>0.01901013465</v>
      </c>
      <c r="AH626" s="160">
        <f>IF($AC$438&gt;0,'Assumptions (NG)'!AA13*Model!$AC$438*('Assumptions (NG)'!$AB$17*AVERAGE('Assumptions (NG)'!$Y$2:$AA$2)+'Assumptions (NG)'!$AB$18*AVERAGE('Assumptions (NG)'!$Y$3:$AA$3))/10^9,0)</f>
        <v>0.01708991903</v>
      </c>
      <c r="AI626" s="160">
        <f>IF($AC$438&gt;0,'Assumptions (NG)'!AB13*Model!$AC$438*('Assumptions (NG)'!$AB$17*AVERAGE('Assumptions (NG)'!$Y$2:$AA$2)+'Assumptions (NG)'!$AB$18*AVERAGE('Assumptions (NG)'!$Y$3:$AA$3))/10^9,0)</f>
        <v>0.01618467452</v>
      </c>
      <c r="AJ626" s="160">
        <f>IF($AC$438&gt;0,'Assumptions (NG)'!AC13*Model!$AC$438*('Assumptions (NG)'!$AB$17*AVERAGE('Assumptions (NG)'!$Y$2:$AA$2)+'Assumptions (NG)'!$AB$18*AVERAGE('Assumptions (NG)'!$Y$3:$AA$3))/10^9,0)</f>
        <v>0.01618467452</v>
      </c>
      <c r="AK626" s="160">
        <f>IF($AC$438&gt;0,'Assumptions (NG)'!AD13*Model!$AC$438*('Assumptions (NG)'!$AB$17*AVERAGE('Assumptions (NG)'!$Y$2:$AA$2)+'Assumptions (NG)'!$AB$18*AVERAGE('Assumptions (NG)'!$Y$3:$AA$3))/10^9,0)</f>
        <v>0.01621210617</v>
      </c>
      <c r="AL626" s="160">
        <f>IF($AC$438&gt;0,'Assumptions (NG)'!AE13*Model!$AC$438*('Assumptions (NG)'!$AB$17*AVERAGE('Assumptions (NG)'!$Y$2:$AA$2)+'Assumptions (NG)'!$AB$18*AVERAGE('Assumptions (NG)'!$Y$3:$AA$3))/10^9,0)</f>
        <v>0.01618467452</v>
      </c>
      <c r="AM626" s="160">
        <f>IF($AC$438&gt;0,'Assumptions (NG)'!AF13*Model!$AC$438*('Assumptions (NG)'!$AB$17*AVERAGE('Assumptions (NG)'!$Y$2:$AA$2)+'Assumptions (NG)'!$AB$18*AVERAGE('Assumptions (NG)'!$Y$3:$AA$3))/10^9,0)</f>
        <v>0.01621210617</v>
      </c>
      <c r="AN626" s="160">
        <f>IF($AC$438&gt;0,'Assumptions (NG)'!AG13*Model!$AC$438*('Assumptions (NG)'!$AB$17*AVERAGE('Assumptions (NG)'!$Y$2:$AA$2)+'Assumptions (NG)'!$AB$18*AVERAGE('Assumptions (NG)'!$Y$3:$AA$3))/10^9,0)</f>
        <v>0.01618467452</v>
      </c>
      <c r="AO626" s="160">
        <f>IF($AC$438&gt;0,'Assumptions (NG)'!AH13*Model!$AC$438*('Assumptions (NG)'!$AB$17*AVERAGE('Assumptions (NG)'!$Y$2:$AA$2)+'Assumptions (NG)'!$AB$18*AVERAGE('Assumptions (NG)'!$Y$3:$AA$3))/10^9,0)</f>
        <v>0.01621210617</v>
      </c>
      <c r="AP626" s="160">
        <f>IF($AC$438&gt;0,'Assumptions (NG)'!AI13*Model!$AC$438*('Assumptions (NG)'!$AB$17*AVERAGE('Assumptions (NG)'!$Y$2:$AA$2)+'Assumptions (NG)'!$AB$18*AVERAGE('Assumptions (NG)'!$Y$3:$AA$3))/10^9,0)</f>
        <v>0.01618467452</v>
      </c>
      <c r="AQ626" s="160">
        <f>IF($AC$438&gt;0,'Assumptions (NG)'!AJ13*Model!$AC$438*('Assumptions (NG)'!$AB$17*AVERAGE('Assumptions (NG)'!$Y$2:$AA$2)+'Assumptions (NG)'!$AB$18*AVERAGE('Assumptions (NG)'!$Y$3:$AA$3))/10^9,0)</f>
        <v>0.01621210617</v>
      </c>
      <c r="AR626" s="160">
        <f>IF($AC$438&gt;0,'Assumptions (NG)'!AK13*Model!$AC$438*('Assumptions (NG)'!$AB$17*AVERAGE('Assumptions (NG)'!$Y$2:$AA$2)+'Assumptions (NG)'!$AB$18*AVERAGE('Assumptions (NG)'!$Y$3:$AA$3))/10^9,0)</f>
        <v>0.008092337261</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0.01399730652</v>
      </c>
      <c r="AE627" s="160">
        <f>IF($AD$438&gt;0,'Assumptions (NG)'!W13*Model!$AD$438*('Assumptions (NG)'!$AC$17*AVERAGE('Assumptions (NG)'!$Z$2:$AB$2)+'Assumptions (NG)'!$AC$18*AVERAGE('Assumptions (NG)'!$Z$3:$AB$3))/10^9,0)</f>
        <v>0.02659488239</v>
      </c>
      <c r="AF627" s="160">
        <f>IF($AD$438&gt;0,'Assumptions (NG)'!X13*Model!$AD$438*('Assumptions (NG)'!$AC$17*AVERAGE('Assumptions (NG)'!$Z$2:$AB$2)+'Assumptions (NG)'!$AC$18*AVERAGE('Assumptions (NG)'!$Z$3:$AB$3))/10^9,0)</f>
        <v>0.02393539415</v>
      </c>
      <c r="AG627" s="160">
        <f>IF($AD$438&gt;0,'Assumptions (NG)'!Y13*Model!$AD$438*('Assumptions (NG)'!$AC$17*AVERAGE('Assumptions (NG)'!$Z$2:$AB$2)+'Assumptions (NG)'!$AC$18*AVERAGE('Assumptions (NG)'!$Z$3:$AB$3))/10^9,0)</f>
        <v>0.02155585204</v>
      </c>
      <c r="AH627" s="160">
        <f>IF($AD$438&gt;0,'Assumptions (NG)'!Z13*Model!$AD$438*('Assumptions (NG)'!$AC$17*AVERAGE('Assumptions (NG)'!$Z$2:$AB$2)+'Assumptions (NG)'!$AC$18*AVERAGE('Assumptions (NG)'!$Z$3:$AB$3))/10^9,0)</f>
        <v>0.01940026683</v>
      </c>
      <c r="AI627" s="160">
        <f>IF($AD$438&gt;0,'Assumptions (NG)'!AA13*Model!$AD$438*('Assumptions (NG)'!$AC$17*AVERAGE('Assumptions (NG)'!$Z$2:$AB$2)+'Assumptions (NG)'!$AC$18*AVERAGE('Assumptions (NG)'!$Z$3:$AB$3))/10^9,0)</f>
        <v>0.01744064392</v>
      </c>
      <c r="AJ627" s="160">
        <f>IF($AD$438&gt;0,'Assumptions (NG)'!AB13*Model!$AD$438*('Assumptions (NG)'!$AC$17*AVERAGE('Assumptions (NG)'!$Z$2:$AB$2)+'Assumptions (NG)'!$AC$18*AVERAGE('Assumptions (NG)'!$Z$3:$AB$3))/10^9,0)</f>
        <v>0.01651682169</v>
      </c>
      <c r="AK627" s="160">
        <f>IF($AD$438&gt;0,'Assumptions (NG)'!AC13*Model!$AD$438*('Assumptions (NG)'!$AC$17*AVERAGE('Assumptions (NG)'!$Z$2:$AB$2)+'Assumptions (NG)'!$AC$18*AVERAGE('Assumptions (NG)'!$Z$3:$AB$3))/10^9,0)</f>
        <v>0.01651682169</v>
      </c>
      <c r="AL627" s="160">
        <f>IF($AD$438&gt;0,'Assumptions (NG)'!AD13*Model!$AD$438*('Assumptions (NG)'!$AC$17*AVERAGE('Assumptions (NG)'!$Z$2:$AB$2)+'Assumptions (NG)'!$AC$18*AVERAGE('Assumptions (NG)'!$Z$3:$AB$3))/10^9,0)</f>
        <v>0.01654481631</v>
      </c>
      <c r="AM627" s="160">
        <f>IF($AD$438&gt;0,'Assumptions (NG)'!AE13*Model!$AD$438*('Assumptions (NG)'!$AC$17*AVERAGE('Assumptions (NG)'!$Z$2:$AB$2)+'Assumptions (NG)'!$AC$18*AVERAGE('Assumptions (NG)'!$Z$3:$AB$3))/10^9,0)</f>
        <v>0.01651682169</v>
      </c>
      <c r="AN627" s="160">
        <f>IF($AD$438&gt;0,'Assumptions (NG)'!AF13*Model!$AD$438*('Assumptions (NG)'!$AC$17*AVERAGE('Assumptions (NG)'!$Z$2:$AB$2)+'Assumptions (NG)'!$AC$18*AVERAGE('Assumptions (NG)'!$Z$3:$AB$3))/10^9,0)</f>
        <v>0.01654481631</v>
      </c>
      <c r="AO627" s="160">
        <f>IF($AD$438&gt;0,'Assumptions (NG)'!AG13*Model!$AD$438*('Assumptions (NG)'!$AC$17*AVERAGE('Assumptions (NG)'!$Z$2:$AB$2)+'Assumptions (NG)'!$AC$18*AVERAGE('Assumptions (NG)'!$Z$3:$AB$3))/10^9,0)</f>
        <v>0.01651682169</v>
      </c>
      <c r="AP627" s="160">
        <f>IF($AD$438&gt;0,'Assumptions (NG)'!AH13*Model!$AD$438*('Assumptions (NG)'!$AC$17*AVERAGE('Assumptions (NG)'!$Z$2:$AB$2)+'Assumptions (NG)'!$AC$18*AVERAGE('Assumptions (NG)'!$Z$3:$AB$3))/10^9,0)</f>
        <v>0.01654481631</v>
      </c>
      <c r="AQ627" s="160">
        <f>IF($AD$438&gt;0,'Assumptions (NG)'!AI13*Model!$AD$438*('Assumptions (NG)'!$AC$17*AVERAGE('Assumptions (NG)'!$Z$2:$AB$2)+'Assumptions (NG)'!$AC$18*AVERAGE('Assumptions (NG)'!$Z$3:$AB$3))/10^9,0)</f>
        <v>0.01651682169</v>
      </c>
      <c r="AR627" s="160">
        <f>IF($AD$438&gt;0,'Assumptions (NG)'!AJ13*Model!$AD$438*('Assumptions (NG)'!$AC$17*AVERAGE('Assumptions (NG)'!$Z$2:$AB$2)+'Assumptions (NG)'!$AC$18*AVERAGE('Assumptions (NG)'!$Z$3:$AB$3))/10^9,0)</f>
        <v>0.01654481631</v>
      </c>
      <c r="AS627" s="160">
        <f>IF($AD$438&gt;0,'Assumptions (NG)'!AK13*Model!$AD$438*('Assumptions (NG)'!$AC$17*AVERAGE('Assumptions (NG)'!$Z$2:$AB$2)+'Assumptions (NG)'!$AC$18*AVERAGE('Assumptions (NG)'!$Z$3:$AB$3))/10^9,0)</f>
        <v>0.008258410846</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0.0142845584</v>
      </c>
      <c r="AF628" s="160">
        <f>IF($AE$438&gt;0,'Assumptions (NG)'!W13*Model!$AE$438*('Assumptions (NG)'!$AD$17*AVERAGE('Assumptions (NG)'!$AA$2:$AC$2)+'Assumptions (NG)'!$AD$18*AVERAGE('Assumptions (NG)'!$AA$3:$AC$3))/10^9,0)</f>
        <v>0.02714066096</v>
      </c>
      <c r="AG628" s="160">
        <f>IF($AE$438&gt;0,'Assumptions (NG)'!X13*Model!$AE$438*('Assumptions (NG)'!$AD$17*AVERAGE('Assumptions (NG)'!$AA$2:$AC$2)+'Assumptions (NG)'!$AD$18*AVERAGE('Assumptions (NG)'!$AA$3:$AC$3))/10^9,0)</f>
        <v>0.02442659486</v>
      </c>
      <c r="AH628" s="160">
        <f>IF($AE$438&gt;0,'Assumptions (NG)'!Y13*Model!$AE$438*('Assumptions (NG)'!$AD$17*AVERAGE('Assumptions (NG)'!$AA$2:$AC$2)+'Assumptions (NG)'!$AD$18*AVERAGE('Assumptions (NG)'!$AA$3:$AC$3))/10^9,0)</f>
        <v>0.02199821993</v>
      </c>
      <c r="AI628" s="160">
        <f>IF($AE$438&gt;0,'Assumptions (NG)'!Z13*Model!$AE$438*('Assumptions (NG)'!$AD$17*AVERAGE('Assumptions (NG)'!$AA$2:$AC$2)+'Assumptions (NG)'!$AD$18*AVERAGE('Assumptions (NG)'!$AA$3:$AC$3))/10^9,0)</f>
        <v>0.01979839794</v>
      </c>
      <c r="AJ628" s="160">
        <f>IF($AE$438&gt;0,'Assumptions (NG)'!AA13*Model!$AE$438*('Assumptions (NG)'!$AD$17*AVERAGE('Assumptions (NG)'!$AA$2:$AC$2)+'Assumptions (NG)'!$AD$18*AVERAGE('Assumptions (NG)'!$AA$3:$AC$3))/10^9,0)</f>
        <v>0.01779855976</v>
      </c>
      <c r="AK628" s="160">
        <f>IF($AE$438&gt;0,'Assumptions (NG)'!AB13*Model!$AE$438*('Assumptions (NG)'!$AD$17*AVERAGE('Assumptions (NG)'!$AA$2:$AC$2)+'Assumptions (NG)'!$AD$18*AVERAGE('Assumptions (NG)'!$AA$3:$AC$3))/10^9,0)</f>
        <v>0.01685577891</v>
      </c>
      <c r="AL628" s="160">
        <f>IF($AE$438&gt;0,'Assumptions (NG)'!AC13*Model!$AE$438*('Assumptions (NG)'!$AD$17*AVERAGE('Assumptions (NG)'!$AA$2:$AC$2)+'Assumptions (NG)'!$AD$18*AVERAGE('Assumptions (NG)'!$AA$3:$AC$3))/10^9,0)</f>
        <v>0.01685577891</v>
      </c>
      <c r="AM628" s="160">
        <f>IF($AE$438&gt;0,'Assumptions (NG)'!AD13*Model!$AE$438*('Assumptions (NG)'!$AD$17*AVERAGE('Assumptions (NG)'!$AA$2:$AC$2)+'Assumptions (NG)'!$AD$18*AVERAGE('Assumptions (NG)'!$AA$3:$AC$3))/10^9,0)</f>
        <v>0.01688434803</v>
      </c>
      <c r="AN628" s="160">
        <f>IF($AE$438&gt;0,'Assumptions (NG)'!AE13*Model!$AE$438*('Assumptions (NG)'!$AD$17*AVERAGE('Assumptions (NG)'!$AA$2:$AC$2)+'Assumptions (NG)'!$AD$18*AVERAGE('Assumptions (NG)'!$AA$3:$AC$3))/10^9,0)</f>
        <v>0.01685577891</v>
      </c>
      <c r="AO628" s="160">
        <f>IF($AE$438&gt;0,'Assumptions (NG)'!AF13*Model!$AE$438*('Assumptions (NG)'!$AD$17*AVERAGE('Assumptions (NG)'!$AA$2:$AC$2)+'Assumptions (NG)'!$AD$18*AVERAGE('Assumptions (NG)'!$AA$3:$AC$3))/10^9,0)</f>
        <v>0.01688434803</v>
      </c>
      <c r="AP628" s="160">
        <f>IF($AE$438&gt;0,'Assumptions (NG)'!AG13*Model!$AE$438*('Assumptions (NG)'!$AD$17*AVERAGE('Assumptions (NG)'!$AA$2:$AC$2)+'Assumptions (NG)'!$AD$18*AVERAGE('Assumptions (NG)'!$AA$3:$AC$3))/10^9,0)</f>
        <v>0.01685577891</v>
      </c>
      <c r="AQ628" s="160">
        <f>IF($AE$438&gt;0,'Assumptions (NG)'!AH13*Model!$AE$438*('Assumptions (NG)'!$AD$17*AVERAGE('Assumptions (NG)'!$AA$2:$AC$2)+'Assumptions (NG)'!$AD$18*AVERAGE('Assumptions (NG)'!$AA$3:$AC$3))/10^9,0)</f>
        <v>0.01688434803</v>
      </c>
      <c r="AR628" s="160">
        <f>IF($AE$438&gt;0,'Assumptions (NG)'!AI13*Model!$AE$438*('Assumptions (NG)'!$AD$17*AVERAGE('Assumptions (NG)'!$AA$2:$AC$2)+'Assumptions (NG)'!$AD$18*AVERAGE('Assumptions (NG)'!$AA$3:$AC$3))/10^9,0)</f>
        <v>0.01685577891</v>
      </c>
      <c r="AS628" s="160">
        <f>IF($AE$438&gt;0,'Assumptions (NG)'!AJ13*Model!$AE$438*('Assumptions (NG)'!$AD$17*AVERAGE('Assumptions (NG)'!$AA$2:$AC$2)+'Assumptions (NG)'!$AD$18*AVERAGE('Assumptions (NG)'!$AA$3:$AC$3))/10^9,0)</f>
        <v>0.01688434803</v>
      </c>
      <c r="AT628" s="160">
        <f>IF($AE$438&gt;0,'Assumptions (NG)'!AK13*Model!$AE$438*('Assumptions (NG)'!$AD$17*AVERAGE('Assumptions (NG)'!$AA$2:$AC$2)+'Assumptions (NG)'!$AD$18*AVERAGE('Assumptions (NG)'!$AA$3:$AC$3))/10^9,0)</f>
        <v>0.008427889455</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0.02777696756</v>
      </c>
      <c r="AG629" s="160">
        <f>IF($AF$438&gt;0,'Assumptions (NG)'!W13*Model!$AF$438*('Assumptions (NG)'!$AE$17*AVERAGE('Assumptions (NG)'!$AB$2:$AD$2)+'Assumptions (NG)'!$AE$18*AVERAGE('Assumptions (NG)'!$AB$3:$AD$3))/10^9,0)</f>
        <v>0.05277623836</v>
      </c>
      <c r="AH629" s="160">
        <f>IF($AF$438&gt;0,'Assumptions (NG)'!X13*Model!$AF$438*('Assumptions (NG)'!$AE$17*AVERAGE('Assumptions (NG)'!$AB$2:$AD$2)+'Assumptions (NG)'!$AE$18*AVERAGE('Assumptions (NG)'!$AB$3:$AD$3))/10^9,0)</f>
        <v>0.04749861453</v>
      </c>
      <c r="AI629" s="160">
        <f>IF($AF$438&gt;0,'Assumptions (NG)'!Y13*Model!$AF$438*('Assumptions (NG)'!$AE$17*AVERAGE('Assumptions (NG)'!$AB$2:$AD$2)+'Assumptions (NG)'!$AE$18*AVERAGE('Assumptions (NG)'!$AB$3:$AD$3))/10^9,0)</f>
        <v>0.04277653004</v>
      </c>
      <c r="AJ629" s="160">
        <f>IF($AF$438&gt;0,'Assumptions (NG)'!Z13*Model!$AF$438*('Assumptions (NG)'!$AE$17*AVERAGE('Assumptions (NG)'!$AB$2:$AD$2)+'Assumptions (NG)'!$AE$18*AVERAGE('Assumptions (NG)'!$AB$3:$AD$3))/10^9,0)</f>
        <v>0.03849887704</v>
      </c>
      <c r="AK629" s="160">
        <f>IF($AF$438&gt;0,'Assumptions (NG)'!AA13*Model!$AF$438*('Assumptions (NG)'!$AE$17*AVERAGE('Assumptions (NG)'!$AB$2:$AD$2)+'Assumptions (NG)'!$AE$18*AVERAGE('Assumptions (NG)'!$AB$3:$AD$3))/10^9,0)</f>
        <v>0.03461010158</v>
      </c>
      <c r="AL629" s="160">
        <f>IF($AF$438&gt;0,'Assumptions (NG)'!AB13*Model!$AF$438*('Assumptions (NG)'!$AE$17*AVERAGE('Assumptions (NG)'!$AB$2:$AD$2)+'Assumptions (NG)'!$AE$18*AVERAGE('Assumptions (NG)'!$AB$3:$AD$3))/10^9,0)</f>
        <v>0.03277682172</v>
      </c>
      <c r="AM629" s="160">
        <f>IF($AF$438&gt;0,'Assumptions (NG)'!AC13*Model!$AF$438*('Assumptions (NG)'!$AE$17*AVERAGE('Assumptions (NG)'!$AB$2:$AD$2)+'Assumptions (NG)'!$AE$18*AVERAGE('Assumptions (NG)'!$AB$3:$AD$3))/10^9,0)</f>
        <v>0.03277682172</v>
      </c>
      <c r="AN629" s="160">
        <f>IF($AF$438&gt;0,'Assumptions (NG)'!AD13*Model!$AF$438*('Assumptions (NG)'!$AE$17*AVERAGE('Assumptions (NG)'!$AB$2:$AD$2)+'Assumptions (NG)'!$AE$18*AVERAGE('Assumptions (NG)'!$AB$3:$AD$3))/10^9,0)</f>
        <v>0.03283237566</v>
      </c>
      <c r="AO629" s="160">
        <f>IF($AF$438&gt;0,'Assumptions (NG)'!AE13*Model!$AF$438*('Assumptions (NG)'!$AE$17*AVERAGE('Assumptions (NG)'!$AB$2:$AD$2)+'Assumptions (NG)'!$AE$18*AVERAGE('Assumptions (NG)'!$AB$3:$AD$3))/10^9,0)</f>
        <v>0.03277682172</v>
      </c>
      <c r="AP629" s="160">
        <f>IF($AF$438&gt;0,'Assumptions (NG)'!AF13*Model!$AF$438*('Assumptions (NG)'!$AE$17*AVERAGE('Assumptions (NG)'!$AB$2:$AD$2)+'Assumptions (NG)'!$AE$18*AVERAGE('Assumptions (NG)'!$AB$3:$AD$3))/10^9,0)</f>
        <v>0.03283237566</v>
      </c>
      <c r="AQ629" s="160">
        <f>IF($AF$438&gt;0,'Assumptions (NG)'!AG13*Model!$AF$438*('Assumptions (NG)'!$AE$17*AVERAGE('Assumptions (NG)'!$AB$2:$AD$2)+'Assumptions (NG)'!$AE$18*AVERAGE('Assumptions (NG)'!$AB$3:$AD$3))/10^9,0)</f>
        <v>0.03277682172</v>
      </c>
      <c r="AR629" s="160">
        <f>IF($AF$438&gt;0,'Assumptions (NG)'!AH13*Model!$AF$438*('Assumptions (NG)'!$AE$17*AVERAGE('Assumptions (NG)'!$AB$2:$AD$2)+'Assumptions (NG)'!$AE$18*AVERAGE('Assumptions (NG)'!$AB$3:$AD$3))/10^9,0)</f>
        <v>0.03283237566</v>
      </c>
      <c r="AS629" s="160">
        <f>IF($AF$438&gt;0,'Assumptions (NG)'!AI13*Model!$AF$438*('Assumptions (NG)'!$AE$17*AVERAGE('Assumptions (NG)'!$AB$2:$AD$2)+'Assumptions (NG)'!$AE$18*AVERAGE('Assumptions (NG)'!$AB$3:$AD$3))/10^9,0)</f>
        <v>0.03277682172</v>
      </c>
      <c r="AT629" s="160">
        <f>IF($AF$438&gt;0,'Assumptions (NG)'!AJ13*Model!$AF$438*('Assumptions (NG)'!$AE$17*AVERAGE('Assumptions (NG)'!$AB$2:$AD$2)+'Assumptions (NG)'!$AE$18*AVERAGE('Assumptions (NG)'!$AB$3:$AD$3))/10^9,0)</f>
        <v>0.03283237566</v>
      </c>
      <c r="AU629" s="160">
        <f>IF($AF$438&gt;0,'Assumptions (NG)'!AK13*Model!$AF$438*('Assumptions (NG)'!$AE$17*AVERAGE('Assumptions (NG)'!$AB$2:$AD$2)+'Assumptions (NG)'!$AE$18*AVERAGE('Assumptions (NG)'!$AB$3:$AD$3))/10^9,0)</f>
        <v>0.01638841086</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0.05638662831</v>
      </c>
      <c r="AH630" s="160">
        <f>IF($AG$438&gt;0,'Assumptions (NG)'!W13*Model!$AG$438*('Assumptions (NG)'!$AF$17*AVERAGE('Assumptions (NG)'!$AC$2:$AE$2)+'Assumptions (NG)'!$AF$18*AVERAGE('Assumptions (NG)'!$AC$3:$AE$3))/10^9,0)</f>
        <v>0.1071345938</v>
      </c>
      <c r="AI630" s="160">
        <f>IF($AG$438&gt;0,'Assumptions (NG)'!X13*Model!$AG$438*('Assumptions (NG)'!$AF$17*AVERAGE('Assumptions (NG)'!$AC$2:$AE$2)+'Assumptions (NG)'!$AF$18*AVERAGE('Assumptions (NG)'!$AC$3:$AE$3))/10^9,0)</f>
        <v>0.09642113441</v>
      </c>
      <c r="AJ630" s="160">
        <f>IF($AG$438&gt;0,'Assumptions (NG)'!Y13*Model!$AG$438*('Assumptions (NG)'!$AF$17*AVERAGE('Assumptions (NG)'!$AC$2:$AE$2)+'Assumptions (NG)'!$AF$18*AVERAGE('Assumptions (NG)'!$AC$3:$AE$3))/10^9,0)</f>
        <v>0.0868354076</v>
      </c>
      <c r="AK630" s="160">
        <f>IF($AG$438&gt;0,'Assumptions (NG)'!Z13*Model!$AG$438*('Assumptions (NG)'!$AF$17*AVERAGE('Assumptions (NG)'!$AC$2:$AE$2)+'Assumptions (NG)'!$AF$18*AVERAGE('Assumptions (NG)'!$AC$3:$AE$3))/10^9,0)</f>
        <v>0.07815186684</v>
      </c>
      <c r="AL630" s="160">
        <f>IF($AG$438&gt;0,'Assumptions (NG)'!AA13*Model!$AG$438*('Assumptions (NG)'!$AF$17*AVERAGE('Assumptions (NG)'!$AC$2:$AE$2)+'Assumptions (NG)'!$AF$18*AVERAGE('Assumptions (NG)'!$AC$3:$AE$3))/10^9,0)</f>
        <v>0.07025773887</v>
      </c>
      <c r="AM630" s="160">
        <f>IF($AG$438&gt;0,'Assumptions (NG)'!AB13*Model!$AG$438*('Assumptions (NG)'!$AF$17*AVERAGE('Assumptions (NG)'!$AC$2:$AE$2)+'Assumptions (NG)'!$AF$18*AVERAGE('Assumptions (NG)'!$AC$3:$AE$3))/10^9,0)</f>
        <v>0.06653622141</v>
      </c>
      <c r="AN630" s="160">
        <f>IF($AG$438&gt;0,'Assumptions (NG)'!AC13*Model!$AG$438*('Assumptions (NG)'!$AF$17*AVERAGE('Assumptions (NG)'!$AC$2:$AE$2)+'Assumptions (NG)'!$AF$18*AVERAGE('Assumptions (NG)'!$AC$3:$AE$3))/10^9,0)</f>
        <v>0.06653622141</v>
      </c>
      <c r="AO630" s="160">
        <f>IF($AG$438&gt;0,'Assumptions (NG)'!AD13*Model!$AG$438*('Assumptions (NG)'!$AF$17*AVERAGE('Assumptions (NG)'!$AC$2:$AE$2)+'Assumptions (NG)'!$AF$18*AVERAGE('Assumptions (NG)'!$AC$3:$AE$3))/10^9,0)</f>
        <v>0.06664899466</v>
      </c>
      <c r="AP630" s="160">
        <f>IF($AG$438&gt;0,'Assumptions (NG)'!AE13*Model!$AG$438*('Assumptions (NG)'!$AF$17*AVERAGE('Assumptions (NG)'!$AC$2:$AE$2)+'Assumptions (NG)'!$AF$18*AVERAGE('Assumptions (NG)'!$AC$3:$AE$3))/10^9,0)</f>
        <v>0.06653622141</v>
      </c>
      <c r="AQ630" s="160">
        <f>IF($AG$438&gt;0,'Assumptions (NG)'!AF13*Model!$AG$438*('Assumptions (NG)'!$AF$17*AVERAGE('Assumptions (NG)'!$AC$2:$AE$2)+'Assumptions (NG)'!$AF$18*AVERAGE('Assumptions (NG)'!$AC$3:$AE$3))/10^9,0)</f>
        <v>0.06664899466</v>
      </c>
      <c r="AR630" s="160">
        <f>IF($AG$438&gt;0,'Assumptions (NG)'!AG13*Model!$AG$438*('Assumptions (NG)'!$AF$17*AVERAGE('Assumptions (NG)'!$AC$2:$AE$2)+'Assumptions (NG)'!$AF$18*AVERAGE('Assumptions (NG)'!$AC$3:$AE$3))/10^9,0)</f>
        <v>0.06653622141</v>
      </c>
      <c r="AS630" s="160">
        <f>IF($AG$438&gt;0,'Assumptions (NG)'!AH13*Model!$AG$438*('Assumptions (NG)'!$AF$17*AVERAGE('Assumptions (NG)'!$AC$2:$AE$2)+'Assumptions (NG)'!$AF$18*AVERAGE('Assumptions (NG)'!$AC$3:$AE$3))/10^9,0)</f>
        <v>0.06664899466</v>
      </c>
      <c r="AT630" s="160">
        <f>IF($AG$438&gt;0,'Assumptions (NG)'!AI13*Model!$AG$438*('Assumptions (NG)'!$AF$17*AVERAGE('Assumptions (NG)'!$AC$2:$AE$2)+'Assumptions (NG)'!$AF$18*AVERAGE('Assumptions (NG)'!$AC$3:$AE$3))/10^9,0)</f>
        <v>0.06653622141</v>
      </c>
      <c r="AU630" s="160">
        <f>IF($AG$438&gt;0,'Assumptions (NG)'!AJ13*Model!$AG$438*('Assumptions (NG)'!$AF$17*AVERAGE('Assumptions (NG)'!$AC$2:$AE$2)+'Assumptions (NG)'!$AF$18*AVERAGE('Assumptions (NG)'!$AC$3:$AE$3))/10^9,0)</f>
        <v>0.06664899466</v>
      </c>
      <c r="AV630" s="160">
        <f>IF($AG$438&gt;0,'Assumptions (NG)'!AK13*Model!$AG$438*('Assumptions (NG)'!$AF$17*AVERAGE('Assumptions (NG)'!$AC$2:$AE$2)+'Assumptions (NG)'!$AF$18*AVERAGE('Assumptions (NG)'!$AC$3:$AE$3))/10^9,0)</f>
        <v>0.0332681107</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0.02017532703</v>
      </c>
      <c r="AI631" s="160">
        <f>IF($AH$438&gt;0,'Assumptions (NG)'!W13*Model!$AH$438*('Assumptions (NG)'!$AG$17*AVERAGE('Assumptions (NG)'!$AD$2:$AF$2)+'Assumptions (NG)'!$AG$18*AVERAGE('Assumptions (NG)'!$AD$3:$AF$3))/10^9,0)</f>
        <v>0.03833312136</v>
      </c>
      <c r="AJ631" s="160">
        <f>IF($AH$438&gt;0,'Assumptions (NG)'!X13*Model!$AH$438*('Assumptions (NG)'!$AG$17*AVERAGE('Assumptions (NG)'!$AD$2:$AF$2)+'Assumptions (NG)'!$AG$18*AVERAGE('Assumptions (NG)'!$AD$3:$AF$3))/10^9,0)</f>
        <v>0.03449980923</v>
      </c>
      <c r="AK631" s="160">
        <f>IF($AH$438&gt;0,'Assumptions (NG)'!Y13*Model!$AH$438*('Assumptions (NG)'!$AG$17*AVERAGE('Assumptions (NG)'!$AD$2:$AF$2)+'Assumptions (NG)'!$AG$18*AVERAGE('Assumptions (NG)'!$AD$3:$AF$3))/10^9,0)</f>
        <v>0.03107000363</v>
      </c>
      <c r="AL631" s="160">
        <f>IF($AH$438&gt;0,'Assumptions (NG)'!Z13*Model!$AH$438*('Assumptions (NG)'!$AG$17*AVERAGE('Assumptions (NG)'!$AD$2:$AF$2)+'Assumptions (NG)'!$AG$18*AVERAGE('Assumptions (NG)'!$AD$3:$AF$3))/10^9,0)</f>
        <v>0.02796300327</v>
      </c>
      <c r="AM631" s="160">
        <f>IF($AH$438&gt;0,'Assumptions (NG)'!AA13*Model!$AH$438*('Assumptions (NG)'!$AG$17*AVERAGE('Assumptions (NG)'!$AD$2:$AF$2)+'Assumptions (NG)'!$AG$18*AVERAGE('Assumptions (NG)'!$AD$3:$AF$3))/10^9,0)</f>
        <v>0.02513845748</v>
      </c>
      <c r="AN631" s="160">
        <f>IF($AH$438&gt;0,'Assumptions (NG)'!AB13*Model!$AH$438*('Assumptions (NG)'!$AG$17*AVERAGE('Assumptions (NG)'!$AD$2:$AF$2)+'Assumptions (NG)'!$AG$18*AVERAGE('Assumptions (NG)'!$AD$3:$AF$3))/10^9,0)</f>
        <v>0.0238068859</v>
      </c>
      <c r="AO631" s="160">
        <f>IF($AH$438&gt;0,'Assumptions (NG)'!AC13*Model!$AH$438*('Assumptions (NG)'!$AG$17*AVERAGE('Assumptions (NG)'!$AD$2:$AF$2)+'Assumptions (NG)'!$AG$18*AVERAGE('Assumptions (NG)'!$AD$3:$AF$3))/10^9,0)</f>
        <v>0.0238068859</v>
      </c>
      <c r="AP631" s="160">
        <f>IF($AH$438&gt;0,'Assumptions (NG)'!AD13*Model!$AH$438*('Assumptions (NG)'!$AG$17*AVERAGE('Assumptions (NG)'!$AD$2:$AF$2)+'Assumptions (NG)'!$AG$18*AVERAGE('Assumptions (NG)'!$AD$3:$AF$3))/10^9,0)</f>
        <v>0.02384723655</v>
      </c>
      <c r="AQ631" s="160">
        <f>IF($AH$438&gt;0,'Assumptions (NG)'!AE13*Model!$AH$438*('Assumptions (NG)'!$AG$17*AVERAGE('Assumptions (NG)'!$AD$2:$AF$2)+'Assumptions (NG)'!$AG$18*AVERAGE('Assumptions (NG)'!$AD$3:$AF$3))/10^9,0)</f>
        <v>0.0238068859</v>
      </c>
      <c r="AR631" s="160">
        <f>IF($AH$438&gt;0,'Assumptions (NG)'!AF13*Model!$AH$438*('Assumptions (NG)'!$AG$17*AVERAGE('Assumptions (NG)'!$AD$2:$AF$2)+'Assumptions (NG)'!$AG$18*AVERAGE('Assumptions (NG)'!$AD$3:$AF$3))/10^9,0)</f>
        <v>0.02384723655</v>
      </c>
      <c r="AS631" s="160">
        <f>IF($AH$438&gt;0,'Assumptions (NG)'!AG13*Model!$AH$438*('Assumptions (NG)'!$AG$17*AVERAGE('Assumptions (NG)'!$AD$2:$AF$2)+'Assumptions (NG)'!$AG$18*AVERAGE('Assumptions (NG)'!$AD$3:$AF$3))/10^9,0)</f>
        <v>0.0238068859</v>
      </c>
      <c r="AT631" s="160">
        <f>IF($AH$438&gt;0,'Assumptions (NG)'!AH13*Model!$AH$438*('Assumptions (NG)'!$AG$17*AVERAGE('Assumptions (NG)'!$AD$2:$AF$2)+'Assumptions (NG)'!$AG$18*AVERAGE('Assumptions (NG)'!$AD$3:$AF$3))/10^9,0)</f>
        <v>0.02384723655</v>
      </c>
      <c r="AU631" s="160">
        <f>IF($AH$438&gt;0,'Assumptions (NG)'!AI13*Model!$AH$438*('Assumptions (NG)'!$AG$17*AVERAGE('Assumptions (NG)'!$AD$2:$AF$2)+'Assumptions (NG)'!$AG$18*AVERAGE('Assumptions (NG)'!$AD$3:$AF$3))/10^9,0)</f>
        <v>0.0238068859</v>
      </c>
      <c r="AV631" s="160">
        <f>IF($AH$438&gt;0,'Assumptions (NG)'!AJ13*Model!$AH$438*('Assumptions (NG)'!$AG$17*AVERAGE('Assumptions (NG)'!$AD$2:$AF$2)+'Assumptions (NG)'!$AG$18*AVERAGE('Assumptions (NG)'!$AD$3:$AF$3))/10^9,0)</f>
        <v>0.02384723655</v>
      </c>
      <c r="AW631" s="160">
        <f>IF($AH$438&gt;0,'Assumptions (NG)'!AK13*Model!$AH$438*('Assumptions (NG)'!$AG$17*AVERAGE('Assumptions (NG)'!$AD$2:$AF$2)+'Assumptions (NG)'!$AG$18*AVERAGE('Assumptions (NG)'!$AD$3:$AF$3))/10^9,0)</f>
        <v>0.01190344295</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0.03434589685</v>
      </c>
      <c r="AJ632" s="160">
        <f>IF($AI$438&gt;0,'Assumptions (NG)'!W13*Model!$AI$438*('Assumptions (NG)'!$AH$17*AVERAGE('Assumptions (NG)'!$AE$2:$AG$2)+'Assumptions (NG)'!$AH$18*AVERAGE('Assumptions (NG)'!$AE$3:$AG$3))/10^9,0)</f>
        <v>0.06525720401</v>
      </c>
      <c r="AK632" s="160">
        <f>IF($AI$438&gt;0,'Assumptions (NG)'!X13*Model!$AI$438*('Assumptions (NG)'!$AH$17*AVERAGE('Assumptions (NG)'!$AE$2:$AG$2)+'Assumptions (NG)'!$AH$18*AVERAGE('Assumptions (NG)'!$AE$3:$AG$3))/10^9,0)</f>
        <v>0.05873148361</v>
      </c>
      <c r="AL632" s="160">
        <f>IF($AI$438&gt;0,'Assumptions (NG)'!Y13*Model!$AI$438*('Assumptions (NG)'!$AH$17*AVERAGE('Assumptions (NG)'!$AE$2:$AG$2)+'Assumptions (NG)'!$AH$18*AVERAGE('Assumptions (NG)'!$AE$3:$AG$3))/10^9,0)</f>
        <v>0.05289268114</v>
      </c>
      <c r="AM632" s="160">
        <f>IF($AI$438&gt;0,'Assumptions (NG)'!Z13*Model!$AI$438*('Assumptions (NG)'!$AH$17*AVERAGE('Assumptions (NG)'!$AE$2:$AG$2)+'Assumptions (NG)'!$AH$18*AVERAGE('Assumptions (NG)'!$AE$3:$AG$3))/10^9,0)</f>
        <v>0.04760341303</v>
      </c>
      <c r="AN632" s="160">
        <f>IF($AI$438&gt;0,'Assumptions (NG)'!AA13*Model!$AI$438*('Assumptions (NG)'!$AH$17*AVERAGE('Assumptions (NG)'!$AE$2:$AG$2)+'Assumptions (NG)'!$AH$18*AVERAGE('Assumptions (NG)'!$AE$3:$AG$3))/10^9,0)</f>
        <v>0.04279498747</v>
      </c>
      <c r="AO632" s="160">
        <f>IF($AI$438&gt;0,'Assumptions (NG)'!AB13*Model!$AI$438*('Assumptions (NG)'!$AH$17*AVERAGE('Assumptions (NG)'!$AE$2:$AG$2)+'Assumptions (NG)'!$AH$18*AVERAGE('Assumptions (NG)'!$AE$3:$AG$3))/10^9,0)</f>
        <v>0.04052815828</v>
      </c>
      <c r="AP632" s="160">
        <f>IF($AI$438&gt;0,'Assumptions (NG)'!AC13*Model!$AI$438*('Assumptions (NG)'!$AH$17*AVERAGE('Assumptions (NG)'!$AE$2:$AG$2)+'Assumptions (NG)'!$AH$18*AVERAGE('Assumptions (NG)'!$AE$3:$AG$3))/10^9,0)</f>
        <v>0.04052815828</v>
      </c>
      <c r="AQ632" s="160">
        <f>IF($AI$438&gt;0,'Assumptions (NG)'!AD13*Model!$AI$438*('Assumptions (NG)'!$AH$17*AVERAGE('Assumptions (NG)'!$AE$2:$AG$2)+'Assumptions (NG)'!$AH$18*AVERAGE('Assumptions (NG)'!$AE$3:$AG$3))/10^9,0)</f>
        <v>0.04059685007</v>
      </c>
      <c r="AR632" s="160">
        <f>IF($AI$438&gt;0,'Assumptions (NG)'!AE13*Model!$AI$438*('Assumptions (NG)'!$AH$17*AVERAGE('Assumptions (NG)'!$AE$2:$AG$2)+'Assumptions (NG)'!$AH$18*AVERAGE('Assumptions (NG)'!$AE$3:$AG$3))/10^9,0)</f>
        <v>0.04052815828</v>
      </c>
      <c r="AS632" s="160">
        <f>IF($AI$438&gt;0,'Assumptions (NG)'!AF13*Model!$AI$438*('Assumptions (NG)'!$AH$17*AVERAGE('Assumptions (NG)'!$AE$2:$AG$2)+'Assumptions (NG)'!$AH$18*AVERAGE('Assumptions (NG)'!$AE$3:$AG$3))/10^9,0)</f>
        <v>0.04059685007</v>
      </c>
      <c r="AT632" s="160">
        <f>IF($AI$438&gt;0,'Assumptions (NG)'!AG13*Model!$AI$438*('Assumptions (NG)'!$AH$17*AVERAGE('Assumptions (NG)'!$AE$2:$AG$2)+'Assumptions (NG)'!$AH$18*AVERAGE('Assumptions (NG)'!$AE$3:$AG$3))/10^9,0)</f>
        <v>0.04052815828</v>
      </c>
      <c r="AU632" s="160">
        <f>IF($AI$438&gt;0,'Assumptions (NG)'!AH13*Model!$AI$438*('Assumptions (NG)'!$AH$17*AVERAGE('Assumptions (NG)'!$AE$2:$AG$2)+'Assumptions (NG)'!$AH$18*AVERAGE('Assumptions (NG)'!$AE$3:$AG$3))/10^9,0)</f>
        <v>0.04059685007</v>
      </c>
      <c r="AV632" s="160">
        <f>IF($AI$438&gt;0,'Assumptions (NG)'!AI13*Model!$AI$438*('Assumptions (NG)'!$AH$17*AVERAGE('Assumptions (NG)'!$AE$2:$AG$2)+'Assumptions (NG)'!$AH$18*AVERAGE('Assumptions (NG)'!$AE$3:$AG$3))/10^9,0)</f>
        <v>0.04052815828</v>
      </c>
      <c r="AW632" s="160">
        <f>IF($AI$438&gt;0,'Assumptions (NG)'!AJ13*Model!$AI$438*('Assumptions (NG)'!$AH$17*AVERAGE('Assumptions (NG)'!$AE$2:$AG$2)+'Assumptions (NG)'!$AH$18*AVERAGE('Assumptions (NG)'!$AE$3:$AG$3))/10^9,0)</f>
        <v>0.04059685007</v>
      </c>
      <c r="AX632" s="160">
        <f>IF($AI$438&gt;0,'Assumptions (NG)'!AK13*Model!$AI$438*('Assumptions (NG)'!$AH$17*AVERAGE('Assumptions (NG)'!$AE$2:$AG$2)+'Assumptions (NG)'!$AH$18*AVERAGE('Assumptions (NG)'!$AE$3:$AG$3))/10^9,0)</f>
        <v>0.02026407914</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0.01581160977</v>
      </c>
      <c r="AK633" s="177">
        <f>IF($AJ$438&gt;0,'Assumptions (NG)'!W13*Model!$AJ$438*('Assumptions (NG)'!$AI$17*AVERAGE('Assumptions (NG)'!$AF$2:$AH$2)+'Assumptions (NG)'!$AI$18*AVERAGE('Assumptions (NG)'!$AF$3:$AH$3))/10^9,0)</f>
        <v>0.03004205856</v>
      </c>
      <c r="AL633" s="177">
        <f>IF($AJ$438&gt;0,'Assumptions (NG)'!X13*Model!$AJ$438*('Assumptions (NG)'!$AI$17*AVERAGE('Assumptions (NG)'!$AF$2:$AH$2)+'Assumptions (NG)'!$AI$18*AVERAGE('Assumptions (NG)'!$AF$3:$AH$3))/10^9,0)</f>
        <v>0.02703785271</v>
      </c>
      <c r="AM633" s="177">
        <f>IF($AJ$438&gt;0,'Assumptions (NG)'!Y13*Model!$AJ$438*('Assumptions (NG)'!$AI$17*AVERAGE('Assumptions (NG)'!$AF$2:$AH$2)+'Assumptions (NG)'!$AI$18*AVERAGE('Assumptions (NG)'!$AF$3:$AH$3))/10^9,0)</f>
        <v>0.02434987905</v>
      </c>
      <c r="AN633" s="177">
        <f>IF($AJ$438&gt;0,'Assumptions (NG)'!Z13*Model!$AJ$438*('Assumptions (NG)'!$AI$17*AVERAGE('Assumptions (NG)'!$AF$2:$AH$2)+'Assumptions (NG)'!$AI$18*AVERAGE('Assumptions (NG)'!$AF$3:$AH$3))/10^9,0)</f>
        <v>0.02191489114</v>
      </c>
      <c r="AO633" s="177">
        <f>IF($AJ$438&gt;0,'Assumptions (NG)'!AA13*Model!$AJ$438*('Assumptions (NG)'!$AI$17*AVERAGE('Assumptions (NG)'!$AF$2:$AH$2)+'Assumptions (NG)'!$AI$18*AVERAGE('Assumptions (NG)'!$AF$3:$AH$3))/10^9,0)</f>
        <v>0.01970126577</v>
      </c>
      <c r="AP633" s="177">
        <f>IF($AJ$438&gt;0,'Assumptions (NG)'!AB13*Model!$AJ$438*('Assumptions (NG)'!$AI$17*AVERAGE('Assumptions (NG)'!$AF$2:$AH$2)+'Assumptions (NG)'!$AI$18*AVERAGE('Assumptions (NG)'!$AF$3:$AH$3))/10^9,0)</f>
        <v>0.01865769953</v>
      </c>
      <c r="AQ633" s="177">
        <f>IF($AJ$438&gt;0,'Assumptions (NG)'!AC13*Model!$AJ$438*('Assumptions (NG)'!$AI$17*AVERAGE('Assumptions (NG)'!$AF$2:$AH$2)+'Assumptions (NG)'!$AI$18*AVERAGE('Assumptions (NG)'!$AF$3:$AH$3))/10^9,0)</f>
        <v>0.01865769953</v>
      </c>
      <c r="AR633" s="177">
        <f>IF($AJ$438&gt;0,'Assumptions (NG)'!AD13*Model!$AJ$438*('Assumptions (NG)'!$AI$17*AVERAGE('Assumptions (NG)'!$AF$2:$AH$2)+'Assumptions (NG)'!$AI$18*AVERAGE('Assumptions (NG)'!$AF$3:$AH$3))/10^9,0)</f>
        <v>0.01868932275</v>
      </c>
      <c r="AS633" s="177">
        <f>IF($AJ$438&gt;0,'Assumptions (NG)'!AE13*Model!$AJ$438*('Assumptions (NG)'!$AI$17*AVERAGE('Assumptions (NG)'!$AF$2:$AH$2)+'Assumptions (NG)'!$AI$18*AVERAGE('Assumptions (NG)'!$AF$3:$AH$3))/10^9,0)</f>
        <v>0.01865769953</v>
      </c>
      <c r="AT633" s="177">
        <f>IF($AJ$438&gt;0,'Assumptions (NG)'!AF13*Model!$AJ$438*('Assumptions (NG)'!$AI$17*AVERAGE('Assumptions (NG)'!$AF$2:$AH$2)+'Assumptions (NG)'!$AI$18*AVERAGE('Assumptions (NG)'!$AF$3:$AH$3))/10^9,0)</f>
        <v>0.01868932275</v>
      </c>
      <c r="AU633" s="177">
        <f>IF($AJ$438&gt;0,'Assumptions (NG)'!AG13*Model!$AJ$438*('Assumptions (NG)'!$AI$17*AVERAGE('Assumptions (NG)'!$AF$2:$AH$2)+'Assumptions (NG)'!$AI$18*AVERAGE('Assumptions (NG)'!$AF$3:$AH$3))/10^9,0)</f>
        <v>0.01865769953</v>
      </c>
      <c r="AV633" s="177">
        <f>IF($AJ$438&gt;0,'Assumptions (NG)'!AH13*Model!$AJ$438*('Assumptions (NG)'!$AI$17*AVERAGE('Assumptions (NG)'!$AF$2:$AH$2)+'Assumptions (NG)'!$AI$18*AVERAGE('Assumptions (NG)'!$AF$3:$AH$3))/10^9,0)</f>
        <v>0.01868932275</v>
      </c>
      <c r="AW633" s="177">
        <f>IF($AJ$438&gt;0,'Assumptions (NG)'!AI13*Model!$AJ$438*('Assumptions (NG)'!$AI$17*AVERAGE('Assumptions (NG)'!$AF$2:$AH$2)+'Assumptions (NG)'!$AI$18*AVERAGE('Assumptions (NG)'!$AF$3:$AH$3))/10^9,0)</f>
        <v>0.01865769953</v>
      </c>
      <c r="AX633" s="177">
        <f>IF($AJ$438&gt;0,'Assumptions (NG)'!AJ13*Model!$AJ$438*('Assumptions (NG)'!$AI$17*AVERAGE('Assumptions (NG)'!$AF$2:$AH$2)+'Assumptions (NG)'!$AI$18*AVERAGE('Assumptions (NG)'!$AF$3:$AH$3))/10^9,0)</f>
        <v>0.01868932275</v>
      </c>
      <c r="AY633" s="177">
        <f>IF($AJ$438&gt;0,'Assumptions (NG)'!AK13*Model!$AJ$438*('Assumptions (NG)'!$AI$17*AVERAGE('Assumptions (NG)'!$AF$2:$AH$2)+'Assumptions (NG)'!$AI$18*AVERAGE('Assumptions (NG)'!$AF$3:$AH$3))/10^9,0)</f>
        <v>0.009328849764</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0.03148422233</v>
      </c>
      <c r="AL634" s="160">
        <f>IF($AK$438&gt;0,'Assumptions (NG)'!W13*Model!$AK$438*('Assumptions (NG)'!$AJ$17*AVERAGE('Assumptions (NG)'!$AG$2:$AI$2)+'Assumptions (NG)'!$AJ$18*AVERAGE('Assumptions (NG)'!$AG$3:$AI$3))/10^9,0)</f>
        <v>0.05982002243</v>
      </c>
      <c r="AM634" s="160">
        <f>IF($AK$438&gt;0,'Assumptions (NG)'!X13*Model!$AK$438*('Assumptions (NG)'!$AJ$17*AVERAGE('Assumptions (NG)'!$AG$2:$AI$2)+'Assumptions (NG)'!$AJ$18*AVERAGE('Assumptions (NG)'!$AG$3:$AI$3))/10^9,0)</f>
        <v>0.05383802019</v>
      </c>
      <c r="AN634" s="160">
        <f>IF($AK$438&gt;0,'Assumptions (NG)'!Y13*Model!$AK$438*('Assumptions (NG)'!$AJ$17*AVERAGE('Assumptions (NG)'!$AG$2:$AI$2)+'Assumptions (NG)'!$AJ$18*AVERAGE('Assumptions (NG)'!$AG$3:$AI$3))/10^9,0)</f>
        <v>0.04848570239</v>
      </c>
      <c r="AO634" s="160">
        <f>IF($AK$438&gt;0,'Assumptions (NG)'!Z13*Model!$AK$438*('Assumptions (NG)'!$AJ$17*AVERAGE('Assumptions (NG)'!$AG$2:$AI$2)+'Assumptions (NG)'!$AJ$18*AVERAGE('Assumptions (NG)'!$AG$3:$AI$3))/10^9,0)</f>
        <v>0.04363713215</v>
      </c>
      <c r="AP634" s="160">
        <f>IF($AK$438&gt;0,'Assumptions (NG)'!AA13*Model!$AK$438*('Assumptions (NG)'!$AJ$17*AVERAGE('Assumptions (NG)'!$AG$2:$AI$2)+'Assumptions (NG)'!$AJ$18*AVERAGE('Assumptions (NG)'!$AG$3:$AI$3))/10^9,0)</f>
        <v>0.03922934103</v>
      </c>
      <c r="AQ634" s="160">
        <f>IF($AK$438&gt;0,'Assumptions (NG)'!AB13*Model!$AK$438*('Assumptions (NG)'!$AJ$17*AVERAGE('Assumptions (NG)'!$AG$2:$AI$2)+'Assumptions (NG)'!$AJ$18*AVERAGE('Assumptions (NG)'!$AG$3:$AI$3))/10^9,0)</f>
        <v>0.03715138235</v>
      </c>
      <c r="AR634" s="160">
        <f>IF($AK$438&gt;0,'Assumptions (NG)'!AC13*Model!$AK$438*('Assumptions (NG)'!$AJ$17*AVERAGE('Assumptions (NG)'!$AG$2:$AI$2)+'Assumptions (NG)'!$AJ$18*AVERAGE('Assumptions (NG)'!$AG$3:$AI$3))/10^9,0)</f>
        <v>0.03715138235</v>
      </c>
      <c r="AS634" s="160">
        <f>IF($AK$438&gt;0,'Assumptions (NG)'!AD13*Model!$AK$438*('Assumptions (NG)'!$AJ$17*AVERAGE('Assumptions (NG)'!$AG$2:$AI$2)+'Assumptions (NG)'!$AJ$18*AVERAGE('Assumptions (NG)'!$AG$3:$AI$3))/10^9,0)</f>
        <v>0.0372143508</v>
      </c>
      <c r="AT634" s="160">
        <f>IF($AK$438&gt;0,'Assumptions (NG)'!AE13*Model!$AK$438*('Assumptions (NG)'!$AJ$17*AVERAGE('Assumptions (NG)'!$AG$2:$AI$2)+'Assumptions (NG)'!$AJ$18*AVERAGE('Assumptions (NG)'!$AG$3:$AI$3))/10^9,0)</f>
        <v>0.03715138235</v>
      </c>
      <c r="AU634" s="160">
        <f>IF($AK$438&gt;0,'Assumptions (NG)'!AF13*Model!$AK$438*('Assumptions (NG)'!$AJ$17*AVERAGE('Assumptions (NG)'!$AG$2:$AI$2)+'Assumptions (NG)'!$AJ$18*AVERAGE('Assumptions (NG)'!$AG$3:$AI$3))/10^9,0)</f>
        <v>0.0372143508</v>
      </c>
      <c r="AV634" s="160">
        <f>IF($AK$438&gt;0,'Assumptions (NG)'!AG13*Model!$AK$438*('Assumptions (NG)'!$AJ$17*AVERAGE('Assumptions (NG)'!$AG$2:$AI$2)+'Assumptions (NG)'!$AJ$18*AVERAGE('Assumptions (NG)'!$AG$3:$AI$3))/10^9,0)</f>
        <v>0.03715138235</v>
      </c>
      <c r="AW634" s="160">
        <f>IF($AK$438&gt;0,'Assumptions (NG)'!AH13*Model!$AK$438*('Assumptions (NG)'!$AJ$17*AVERAGE('Assumptions (NG)'!$AG$2:$AI$2)+'Assumptions (NG)'!$AJ$18*AVERAGE('Assumptions (NG)'!$AG$3:$AI$3))/10^9,0)</f>
        <v>0.0372143508</v>
      </c>
      <c r="AX634" s="160">
        <f>IF($AK$438&gt;0,'Assumptions (NG)'!AI13*Model!$AK$438*('Assumptions (NG)'!$AJ$17*AVERAGE('Assumptions (NG)'!$AG$2:$AI$2)+'Assumptions (NG)'!$AJ$18*AVERAGE('Assumptions (NG)'!$AG$3:$AI$3))/10^9,0)</f>
        <v>0.03715138235</v>
      </c>
      <c r="AY634" s="160">
        <f>IF($AK$438&gt;0,'Assumptions (NG)'!AJ13*Model!$AK$438*('Assumptions (NG)'!$AJ$17*AVERAGE('Assumptions (NG)'!$AG$2:$AI$2)+'Assumptions (NG)'!$AJ$18*AVERAGE('Assumptions (NG)'!$AG$3:$AI$3))/10^9,0)</f>
        <v>0.0372143508</v>
      </c>
      <c r="AZ634" s="160">
        <f>IF($AK$438&gt;0,'Assumptions (NG)'!AK13*Model!$AK$438*('Assumptions (NG)'!$AJ$17*AVERAGE('Assumptions (NG)'!$AG$2:$AI$2)+'Assumptions (NG)'!$AJ$18*AVERAGE('Assumptions (NG)'!$AG$3:$AI$3))/10^9,0)</f>
        <v>0.01857569118</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0.06860117368</v>
      </c>
      <c r="AM635" s="177">
        <f>IF($AL$438&gt;0,'Assumptions (NG)'!W13*Model!$AL$438*('Assumptions (NG)'!$AK$17*AVERAGE('Assumptions (NG)'!$AH$2:$AJ$2)+'Assumptions (NG)'!$AK$18*AVERAGE('Assumptions (NG)'!$AH$3:$AJ$3))/10^9,0)</f>
        <v>0.13034223</v>
      </c>
      <c r="AN635" s="177">
        <f>IF($AL$438&gt;0,'Assumptions (NG)'!X13*Model!$AL$438*('Assumptions (NG)'!$AK$17*AVERAGE('Assumptions (NG)'!$AH$2:$AJ$2)+'Assumptions (NG)'!$AK$18*AVERAGE('Assumptions (NG)'!$AH$3:$AJ$3))/10^9,0)</f>
        <v>0.117308007</v>
      </c>
      <c r="AO635" s="177">
        <f>IF($AL$438&gt;0,'Assumptions (NG)'!Y13*Model!$AL$438*('Assumptions (NG)'!$AK$17*AVERAGE('Assumptions (NG)'!$AH$2:$AJ$2)+'Assumptions (NG)'!$AK$18*AVERAGE('Assumptions (NG)'!$AH$3:$AJ$3))/10^9,0)</f>
        <v>0.1056458075</v>
      </c>
      <c r="AP635" s="177">
        <f>IF($AL$438&gt;0,'Assumptions (NG)'!Z13*Model!$AL$438*('Assumptions (NG)'!$AK$17*AVERAGE('Assumptions (NG)'!$AH$2:$AJ$2)+'Assumptions (NG)'!$AK$18*AVERAGE('Assumptions (NG)'!$AH$3:$AJ$3))/10^9,0)</f>
        <v>0.09508122672</v>
      </c>
      <c r="AQ635" s="177">
        <f>IF($AL$438&gt;0,'Assumptions (NG)'!AA13*Model!$AL$438*('Assumptions (NG)'!$AK$17*AVERAGE('Assumptions (NG)'!$AH$2:$AJ$2)+'Assumptions (NG)'!$AK$18*AVERAGE('Assumptions (NG)'!$AH$3:$AJ$3))/10^9,0)</f>
        <v>0.08547706241</v>
      </c>
      <c r="AR635" s="177">
        <f>IF($AL$438&gt;0,'Assumptions (NG)'!AB13*Model!$AL$438*('Assumptions (NG)'!$AK$17*AVERAGE('Assumptions (NG)'!$AH$2:$AJ$2)+'Assumptions (NG)'!$AK$18*AVERAGE('Assumptions (NG)'!$AH$3:$AJ$3))/10^9,0)</f>
        <v>0.08094938495</v>
      </c>
      <c r="AS635" s="177">
        <f>IF($AL$438&gt;0,'Assumptions (NG)'!AC13*Model!$AL$438*('Assumptions (NG)'!$AK$17*AVERAGE('Assumptions (NG)'!$AH$2:$AJ$2)+'Assumptions (NG)'!$AK$18*AVERAGE('Assumptions (NG)'!$AH$3:$AJ$3))/10^9,0)</f>
        <v>0.08094938495</v>
      </c>
      <c r="AT635" s="177">
        <f>IF($AL$438&gt;0,'Assumptions (NG)'!AD13*Model!$AL$438*('Assumptions (NG)'!$AK$17*AVERAGE('Assumptions (NG)'!$AH$2:$AJ$2)+'Assumptions (NG)'!$AK$18*AVERAGE('Assumptions (NG)'!$AH$3:$AJ$3))/10^9,0)</f>
        <v>0.08108658729</v>
      </c>
      <c r="AU635" s="177">
        <f>IF($AL$438&gt;0,'Assumptions (NG)'!AE13*Model!$AL$438*('Assumptions (NG)'!$AK$17*AVERAGE('Assumptions (NG)'!$AH$2:$AJ$2)+'Assumptions (NG)'!$AK$18*AVERAGE('Assumptions (NG)'!$AH$3:$AJ$3))/10^9,0)</f>
        <v>0.08094938495</v>
      </c>
      <c r="AV635" s="177">
        <f>IF($AL$438&gt;0,'Assumptions (NG)'!AF13*Model!$AL$438*('Assumptions (NG)'!$AK$17*AVERAGE('Assumptions (NG)'!$AH$2:$AJ$2)+'Assumptions (NG)'!$AK$18*AVERAGE('Assumptions (NG)'!$AH$3:$AJ$3))/10^9,0)</f>
        <v>0.08108658729</v>
      </c>
      <c r="AW635" s="177">
        <f>IF($AL$438&gt;0,'Assumptions (NG)'!AG13*Model!$AL$438*('Assumptions (NG)'!$AK$17*AVERAGE('Assumptions (NG)'!$AH$2:$AJ$2)+'Assumptions (NG)'!$AK$18*AVERAGE('Assumptions (NG)'!$AH$3:$AJ$3))/10^9,0)</f>
        <v>0.08094938495</v>
      </c>
      <c r="AX635" s="177">
        <f>IF($AL$438&gt;0,'Assumptions (NG)'!AH13*Model!$AL$438*('Assumptions (NG)'!$AK$17*AVERAGE('Assumptions (NG)'!$AH$2:$AJ$2)+'Assumptions (NG)'!$AK$18*AVERAGE('Assumptions (NG)'!$AH$3:$AJ$3))/10^9,0)</f>
        <v>0.08108658729</v>
      </c>
      <c r="AY635" s="177">
        <f>IF($AL$438&gt;0,'Assumptions (NG)'!AI13*Model!$AL$438*('Assumptions (NG)'!$AK$17*AVERAGE('Assumptions (NG)'!$AH$2:$AJ$2)+'Assumptions (NG)'!$AK$18*AVERAGE('Assumptions (NG)'!$AH$3:$AJ$3))/10^9,0)</f>
        <v>0.08094938495</v>
      </c>
      <c r="AZ635" s="177">
        <f>IF($AL$438&gt;0,'Assumptions (NG)'!AJ13*Model!$AL$438*('Assumptions (NG)'!$AK$17*AVERAGE('Assumptions (NG)'!$AH$2:$AJ$2)+'Assumptions (NG)'!$AK$18*AVERAGE('Assumptions (NG)'!$AH$3:$AJ$3))/10^9,0)</f>
        <v>0.08108658729</v>
      </c>
      <c r="BA635" s="177">
        <f>IF($AL$438&gt;0,'Assumptions (NG)'!AK13*Model!$AL$438*('Assumptions (NG)'!$AK$17*AVERAGE('Assumptions (NG)'!$AH$2:$AJ$2)+'Assumptions (NG)'!$AK$18*AVERAGE('Assumptions (NG)'!$AH$3:$AJ$3))/10^9,0)</f>
        <v>0.04047469247</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0.4515769141</v>
      </c>
      <c r="AN636" s="160">
        <f>IF($AM$438&gt;0,'Assumptions (NG)'!W13*Model!$AM$438*('Assumptions (NG)'!$AL$17*AVERAGE('Assumptions (NG)'!$AI$2:$AK$2)+'Assumptions (NG)'!$AL$18*AVERAGE('Assumptions (NG)'!$AI$3:$AK$3))/10^9,0)</f>
        <v>0.8579961368</v>
      </c>
      <c r="AO636" s="160">
        <f>IF($AM$438&gt;0,'Assumptions (NG)'!X13*Model!$AM$438*('Assumptions (NG)'!$AL$17*AVERAGE('Assumptions (NG)'!$AI$2:$AK$2)+'Assumptions (NG)'!$AL$18*AVERAGE('Assumptions (NG)'!$AI$3:$AK$3))/10^9,0)</f>
        <v>0.7721965231</v>
      </c>
      <c r="AP636" s="160">
        <f>IF($AM$438&gt;0,'Assumptions (NG)'!Y13*Model!$AM$438*('Assumptions (NG)'!$AL$17*AVERAGE('Assumptions (NG)'!$AI$2:$AK$2)+'Assumptions (NG)'!$AL$18*AVERAGE('Assumptions (NG)'!$AI$3:$AK$3))/10^9,0)</f>
        <v>0.6954284477</v>
      </c>
      <c r="AQ636" s="160">
        <f>IF($AM$438&gt;0,'Assumptions (NG)'!Z13*Model!$AM$438*('Assumptions (NG)'!$AL$17*AVERAGE('Assumptions (NG)'!$AI$2:$AK$2)+'Assumptions (NG)'!$AL$18*AVERAGE('Assumptions (NG)'!$AI$3:$AK$3))/10^9,0)</f>
        <v>0.6258856029</v>
      </c>
      <c r="AR636" s="160">
        <f>IF($AM$438&gt;0,'Assumptions (NG)'!AA13*Model!$AM$438*('Assumptions (NG)'!$AL$17*AVERAGE('Assumptions (NG)'!$AI$2:$AK$2)+'Assumptions (NG)'!$AL$18*AVERAGE('Assumptions (NG)'!$AI$3:$AK$3))/10^9,0)</f>
        <v>0.562664835</v>
      </c>
      <c r="AS636" s="160">
        <f>IF($AM$438&gt;0,'Assumptions (NG)'!AB13*Model!$AM$438*('Assumptions (NG)'!$AL$17*AVERAGE('Assumptions (NG)'!$AI$2:$AK$2)+'Assumptions (NG)'!$AL$18*AVERAGE('Assumptions (NG)'!$AI$3:$AK$3))/10^9,0)</f>
        <v>0.5328607586</v>
      </c>
      <c r="AT636" s="160">
        <f>IF($AM$438&gt;0,'Assumptions (NG)'!AC13*Model!$AM$438*('Assumptions (NG)'!$AL$17*AVERAGE('Assumptions (NG)'!$AI$2:$AK$2)+'Assumptions (NG)'!$AL$18*AVERAGE('Assumptions (NG)'!$AI$3:$AK$3))/10^9,0)</f>
        <v>0.5328607586</v>
      </c>
      <c r="AU636" s="160">
        <f>IF($AM$438&gt;0,'Assumptions (NG)'!AD13*Model!$AM$438*('Assumptions (NG)'!$AL$17*AVERAGE('Assumptions (NG)'!$AI$2:$AK$2)+'Assumptions (NG)'!$AL$18*AVERAGE('Assumptions (NG)'!$AI$3:$AK$3))/10^9,0)</f>
        <v>0.5337639125</v>
      </c>
      <c r="AV636" s="160">
        <f>IF($AM$438&gt;0,'Assumptions (NG)'!AE13*Model!$AM$438*('Assumptions (NG)'!$AL$17*AVERAGE('Assumptions (NG)'!$AI$2:$AK$2)+'Assumptions (NG)'!$AL$18*AVERAGE('Assumptions (NG)'!$AI$3:$AK$3))/10^9,0)</f>
        <v>0.5328607586</v>
      </c>
      <c r="AW636" s="160">
        <f>IF($AM$438&gt;0,'Assumptions (NG)'!AF13*Model!$AM$438*('Assumptions (NG)'!$AL$17*AVERAGE('Assumptions (NG)'!$AI$2:$AK$2)+'Assumptions (NG)'!$AL$18*AVERAGE('Assumptions (NG)'!$AI$3:$AK$3))/10^9,0)</f>
        <v>0.5337639125</v>
      </c>
      <c r="AX636" s="160">
        <f>IF($AM$438&gt;0,'Assumptions (NG)'!AG13*Model!$AM$438*('Assumptions (NG)'!$AL$17*AVERAGE('Assumptions (NG)'!$AI$2:$AK$2)+'Assumptions (NG)'!$AL$18*AVERAGE('Assumptions (NG)'!$AI$3:$AK$3))/10^9,0)</f>
        <v>0.5328607586</v>
      </c>
      <c r="AY636" s="160">
        <f>IF($AM$438&gt;0,'Assumptions (NG)'!AH13*Model!$AM$438*('Assumptions (NG)'!$AL$17*AVERAGE('Assumptions (NG)'!$AI$2:$AK$2)+'Assumptions (NG)'!$AL$18*AVERAGE('Assumptions (NG)'!$AI$3:$AK$3))/10^9,0)</f>
        <v>0.5337639125</v>
      </c>
      <c r="AZ636" s="160">
        <f>IF($AM$438&gt;0,'Assumptions (NG)'!AI13*Model!$AM$438*('Assumptions (NG)'!$AL$17*AVERAGE('Assumptions (NG)'!$AI$2:$AK$2)+'Assumptions (NG)'!$AL$18*AVERAGE('Assumptions (NG)'!$AI$3:$AK$3))/10^9,0)</f>
        <v>0.5328607586</v>
      </c>
      <c r="BA636" s="160">
        <f>IF($AM$438&gt;0,'Assumptions (NG)'!AJ13*Model!$AM$438*('Assumptions (NG)'!$AL$17*AVERAGE('Assumptions (NG)'!$AI$2:$AK$2)+'Assumptions (NG)'!$AL$18*AVERAGE('Assumptions (NG)'!$AI$3:$AK$3))/10^9,0)</f>
        <v>0.5337639125</v>
      </c>
      <c r="BB636" s="160">
        <f>IF($AM$438&gt;0,'Assumptions (NG)'!AK13*Model!$AM$438*('Assumptions (NG)'!$AL$17*AVERAGE('Assumptions (NG)'!$AI$2:$AK$2)+'Assumptions (NG)'!$AL$18*AVERAGE('Assumptions (NG)'!$AI$3:$AK$3))/10^9,0)</f>
        <v>0.2664303793</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0.3250915221</v>
      </c>
      <c r="AO637" s="160">
        <f>IF($AN$438&gt;0,'Assumptions (NG)'!W13*Model!$AN$438*('Assumptions (NG)'!$AM$17*AVERAGE('Assumptions (NG)'!$AJ$2:$AL$2)+'Assumptions (NG)'!$AM$18*AVERAGE('Assumptions (NG)'!$AJ$3:$AL$3))/10^9,0)</f>
        <v>0.617673892</v>
      </c>
      <c r="AP637" s="160">
        <f>IF($AN$438&gt;0,'Assumptions (NG)'!X13*Model!$AN$438*('Assumptions (NG)'!$AM$17*AVERAGE('Assumptions (NG)'!$AJ$2:$AL$2)+'Assumptions (NG)'!$AM$18*AVERAGE('Assumptions (NG)'!$AJ$3:$AL$3))/10^9,0)</f>
        <v>0.5559065028</v>
      </c>
      <c r="AQ637" s="160">
        <f>IF($AN$438&gt;0,'Assumptions (NG)'!Y13*Model!$AN$438*('Assumptions (NG)'!$AM$17*AVERAGE('Assumptions (NG)'!$AJ$2:$AL$2)+'Assumptions (NG)'!$AM$18*AVERAGE('Assumptions (NG)'!$AJ$3:$AL$3))/10^9,0)</f>
        <v>0.5006409441</v>
      </c>
      <c r="AR637" s="160">
        <f>IF($AN$438&gt;0,'Assumptions (NG)'!Z13*Model!$AN$438*('Assumptions (NG)'!$AM$17*AVERAGE('Assumptions (NG)'!$AJ$2:$AL$2)+'Assumptions (NG)'!$AM$18*AVERAGE('Assumptions (NG)'!$AJ$3:$AL$3))/10^9,0)</f>
        <v>0.4505768496</v>
      </c>
      <c r="AS637" s="160">
        <f>IF($AN$438&gt;0,'Assumptions (NG)'!AA13*Model!$AN$438*('Assumptions (NG)'!$AM$17*AVERAGE('Assumptions (NG)'!$AJ$2:$AL$2)+'Assumptions (NG)'!$AM$18*AVERAGE('Assumptions (NG)'!$AJ$3:$AL$3))/10^9,0)</f>
        <v>0.4050640366</v>
      </c>
      <c r="AT637" s="160">
        <f>IF($AN$438&gt;0,'Assumptions (NG)'!AB13*Model!$AN$438*('Assumptions (NG)'!$AM$17*AVERAGE('Assumptions (NG)'!$AJ$2:$AL$2)+'Assumptions (NG)'!$AM$18*AVERAGE('Assumptions (NG)'!$AJ$3:$AL$3))/10^9,0)</f>
        <v>0.3836079961</v>
      </c>
      <c r="AU637" s="160">
        <f>IF($AN$438&gt;0,'Assumptions (NG)'!AC13*Model!$AN$438*('Assumptions (NG)'!$AM$17*AVERAGE('Assumptions (NG)'!$AJ$2:$AL$2)+'Assumptions (NG)'!$AM$18*AVERAGE('Assumptions (NG)'!$AJ$3:$AL$3))/10^9,0)</f>
        <v>0.3836079961</v>
      </c>
      <c r="AV637" s="160">
        <f>IF($AN$438&gt;0,'Assumptions (NG)'!AD13*Model!$AN$438*('Assumptions (NG)'!$AM$17*AVERAGE('Assumptions (NG)'!$AJ$2:$AL$2)+'Assumptions (NG)'!$AM$18*AVERAGE('Assumptions (NG)'!$AJ$3:$AL$3))/10^9,0)</f>
        <v>0.3842581791</v>
      </c>
      <c r="AW637" s="160">
        <f>IF($AN$438&gt;0,'Assumptions (NG)'!AE13*Model!$AN$438*('Assumptions (NG)'!$AM$17*AVERAGE('Assumptions (NG)'!$AJ$2:$AL$2)+'Assumptions (NG)'!$AM$18*AVERAGE('Assumptions (NG)'!$AJ$3:$AL$3))/10^9,0)</f>
        <v>0.3836079961</v>
      </c>
      <c r="AX637" s="160">
        <f>IF($AN$438&gt;0,'Assumptions (NG)'!AF13*Model!$AN$438*('Assumptions (NG)'!$AM$17*AVERAGE('Assumptions (NG)'!$AJ$2:$AL$2)+'Assumptions (NG)'!$AM$18*AVERAGE('Assumptions (NG)'!$AJ$3:$AL$3))/10^9,0)</f>
        <v>0.3842581791</v>
      </c>
      <c r="AY637" s="160">
        <f>IF($AN$438&gt;0,'Assumptions (NG)'!AG13*Model!$AN$438*('Assumptions (NG)'!$AM$17*AVERAGE('Assumptions (NG)'!$AJ$2:$AL$2)+'Assumptions (NG)'!$AM$18*AVERAGE('Assumptions (NG)'!$AJ$3:$AL$3))/10^9,0)</f>
        <v>0.3836079961</v>
      </c>
      <c r="AZ637" s="160">
        <f>IF($AN$438&gt;0,'Assumptions (NG)'!AH13*Model!$AN$438*('Assumptions (NG)'!$AM$17*AVERAGE('Assumptions (NG)'!$AJ$2:$AL$2)+'Assumptions (NG)'!$AM$18*AVERAGE('Assumptions (NG)'!$AJ$3:$AL$3))/10^9,0)</f>
        <v>0.3842581791</v>
      </c>
      <c r="BA637" s="160">
        <f>IF($AN$438&gt;0,'Assumptions (NG)'!AI13*Model!$AN$438*('Assumptions (NG)'!$AM$17*AVERAGE('Assumptions (NG)'!$AJ$2:$AL$2)+'Assumptions (NG)'!$AM$18*AVERAGE('Assumptions (NG)'!$AJ$3:$AL$3))/10^9,0)</f>
        <v>0.3836079961</v>
      </c>
      <c r="BB637" s="160">
        <f>IF($AN$438&gt;0,'Assumptions (NG)'!AJ13*Model!$AN$438*('Assumptions (NG)'!$AM$17*AVERAGE('Assumptions (NG)'!$AJ$2:$AL$2)+'Assumptions (NG)'!$AM$18*AVERAGE('Assumptions (NG)'!$AJ$3:$AL$3))/10^9,0)</f>
        <v>0.3842581791</v>
      </c>
      <c r="BC637" s="160">
        <f>IF($AN$438&gt;0,'Assumptions (NG)'!AK13*Model!$AN$438*('Assumptions (NG)'!$AM$17*AVERAGE('Assumptions (NG)'!$AJ$2:$AL$2)+'Assumptions (NG)'!$AM$18*AVERAGE('Assumptions (NG)'!$AJ$3:$AL$3))/10^9,0)</f>
        <v>0.191803998</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0.5388973225</v>
      </c>
      <c r="AP638" s="160">
        <f>IF($AO$438&gt;0,'Assumptions (NG)'!W13*Model!$AO$438*('Assumptions (NG)'!$AN$17*AVERAGE('Assumptions (NG)'!$AK$2:$AM$2)+'Assumptions (NG)'!$AN$18*AVERAGE('Assumptions (NG)'!$AK$3:$AM$3))/10^9,0)</f>
        <v>1.023904913</v>
      </c>
      <c r="AQ638" s="160">
        <f>IF($AO$438&gt;0,'Assumptions (NG)'!X13*Model!$AO$438*('Assumptions (NG)'!$AN$17*AVERAGE('Assumptions (NG)'!$AK$2:$AM$2)+'Assumptions (NG)'!$AN$18*AVERAGE('Assumptions (NG)'!$AK$3:$AM$3))/10^9,0)</f>
        <v>0.9215144215</v>
      </c>
      <c r="AR638" s="160">
        <f>IF($AO$438&gt;0,'Assumptions (NG)'!Y13*Model!$AO$438*('Assumptions (NG)'!$AN$17*AVERAGE('Assumptions (NG)'!$AK$2:$AM$2)+'Assumptions (NG)'!$AN$18*AVERAGE('Assumptions (NG)'!$AK$3:$AM$3))/10^9,0)</f>
        <v>0.8299018766</v>
      </c>
      <c r="AS638" s="160">
        <f>IF($AO$438&gt;0,'Assumptions (NG)'!Z13*Model!$AO$438*('Assumptions (NG)'!$AN$17*AVERAGE('Assumptions (NG)'!$AK$2:$AM$2)+'Assumptions (NG)'!$AN$18*AVERAGE('Assumptions (NG)'!$AK$3:$AM$3))/10^9,0)</f>
        <v>0.746911689</v>
      </c>
      <c r="AT638" s="160">
        <f>IF($AO$438&gt;0,'Assumptions (NG)'!AA13*Model!$AO$438*('Assumptions (NG)'!$AN$17*AVERAGE('Assumptions (NG)'!$AK$2:$AM$2)+'Assumptions (NG)'!$AN$18*AVERAGE('Assumptions (NG)'!$AK$3:$AM$3))/10^9,0)</f>
        <v>0.6714660638</v>
      </c>
      <c r="AU638" s="160">
        <f>IF($AO$438&gt;0,'Assumptions (NG)'!AB13*Model!$AO$438*('Assumptions (NG)'!$AN$17*AVERAGE('Assumptions (NG)'!$AK$2:$AM$2)+'Assumptions (NG)'!$AN$18*AVERAGE('Assumptions (NG)'!$AK$3:$AM$3))/10^9,0)</f>
        <v>0.6358988405</v>
      </c>
      <c r="AV638" s="160">
        <f>IF($AO$438&gt;0,'Assumptions (NG)'!AC13*Model!$AO$438*('Assumptions (NG)'!$AN$17*AVERAGE('Assumptions (NG)'!$AK$2:$AM$2)+'Assumptions (NG)'!$AN$18*AVERAGE('Assumptions (NG)'!$AK$3:$AM$3))/10^9,0)</f>
        <v>0.6358988405</v>
      </c>
      <c r="AW638" s="160">
        <f>IF($AO$438&gt;0,'Assumptions (NG)'!AD13*Model!$AO$438*('Assumptions (NG)'!$AN$17*AVERAGE('Assumptions (NG)'!$AK$2:$AM$2)+'Assumptions (NG)'!$AN$18*AVERAGE('Assumptions (NG)'!$AK$3:$AM$3))/10^9,0)</f>
        <v>0.6369766352</v>
      </c>
      <c r="AX638" s="160">
        <f>IF($AO$438&gt;0,'Assumptions (NG)'!AE13*Model!$AO$438*('Assumptions (NG)'!$AN$17*AVERAGE('Assumptions (NG)'!$AK$2:$AM$2)+'Assumptions (NG)'!$AN$18*AVERAGE('Assumptions (NG)'!$AK$3:$AM$3))/10^9,0)</f>
        <v>0.6358988405</v>
      </c>
      <c r="AY638" s="160">
        <f>IF($AO$438&gt;0,'Assumptions (NG)'!AF13*Model!$AO$438*('Assumptions (NG)'!$AN$17*AVERAGE('Assumptions (NG)'!$AK$2:$AM$2)+'Assumptions (NG)'!$AN$18*AVERAGE('Assumptions (NG)'!$AK$3:$AM$3))/10^9,0)</f>
        <v>0.6369766352</v>
      </c>
      <c r="AZ638" s="160">
        <f>IF($AO$438&gt;0,'Assumptions (NG)'!AG13*Model!$AO$438*('Assumptions (NG)'!$AN$17*AVERAGE('Assumptions (NG)'!$AK$2:$AM$2)+'Assumptions (NG)'!$AN$18*AVERAGE('Assumptions (NG)'!$AK$3:$AM$3))/10^9,0)</f>
        <v>0.6358988405</v>
      </c>
      <c r="BA638" s="160">
        <f>IF($AO$438&gt;0,'Assumptions (NG)'!AH13*Model!$AO$438*('Assumptions (NG)'!$AN$17*AVERAGE('Assumptions (NG)'!$AK$2:$AM$2)+'Assumptions (NG)'!$AN$18*AVERAGE('Assumptions (NG)'!$AK$3:$AM$3))/10^9,0)</f>
        <v>0.6369766352</v>
      </c>
      <c r="BB638" s="160">
        <f>IF($AO$438&gt;0,'Assumptions (NG)'!AI13*Model!$AO$438*('Assumptions (NG)'!$AN$17*AVERAGE('Assumptions (NG)'!$AK$2:$AM$2)+'Assumptions (NG)'!$AN$18*AVERAGE('Assumptions (NG)'!$AK$3:$AM$3))/10^9,0)</f>
        <v>0.6358988405</v>
      </c>
      <c r="BC638" s="160">
        <f>IF($AO$438&gt;0,'Assumptions (NG)'!AJ13*Model!$AO$438*('Assumptions (NG)'!$AN$17*AVERAGE('Assumptions (NG)'!$AK$2:$AM$2)+'Assumptions (NG)'!$AN$18*AVERAGE('Assumptions (NG)'!$AK$3:$AM$3))/10^9,0)</f>
        <v>0.6369766352</v>
      </c>
      <c r="BD638" s="160">
        <f>IF($AO$438&gt;0,'Assumptions (NG)'!AK13*Model!$AO$438*('Assumptions (NG)'!$AN$17*AVERAGE('Assumptions (NG)'!$AK$2:$AM$2)+'Assumptions (NG)'!$AN$18*AVERAGE('Assumptions (NG)'!$AK$3:$AM$3))/10^9,0)</f>
        <v>0.3179494203</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0.4496554422</v>
      </c>
      <c r="AQ639" s="160">
        <f>IF($AP$438&gt;0,'Assumptions (NG)'!W13*Model!$AP$438*('Assumptions (NG)'!$AO$17*AVERAGE('Assumptions (NG)'!$AL$2:$AN$2)+'Assumptions (NG)'!$AO$18*AVERAGE('Assumptions (NG)'!$AL$3:$AN$3))/10^9,0)</f>
        <v>0.8543453402</v>
      </c>
      <c r="AR639" s="160">
        <f>IF($AP$438&gt;0,'Assumptions (NG)'!X13*Model!$AP$438*('Assumptions (NG)'!$AO$17*AVERAGE('Assumptions (NG)'!$AL$2:$AN$2)+'Assumptions (NG)'!$AO$18*AVERAGE('Assumptions (NG)'!$AL$3:$AN$3))/10^9,0)</f>
        <v>0.7689108062</v>
      </c>
      <c r="AS639" s="160">
        <f>IF($AP$438&gt;0,'Assumptions (NG)'!Y13*Model!$AP$438*('Assumptions (NG)'!$AO$17*AVERAGE('Assumptions (NG)'!$AL$2:$AN$2)+'Assumptions (NG)'!$AO$18*AVERAGE('Assumptions (NG)'!$AL$3:$AN$3))/10^9,0)</f>
        <v>0.692469381</v>
      </c>
      <c r="AT639" s="160">
        <f>IF($AP$438&gt;0,'Assumptions (NG)'!Z13*Model!$AP$438*('Assumptions (NG)'!$AO$17*AVERAGE('Assumptions (NG)'!$AL$2:$AN$2)+'Assumptions (NG)'!$AO$18*AVERAGE('Assumptions (NG)'!$AL$3:$AN$3))/10^9,0)</f>
        <v>0.6232224429</v>
      </c>
      <c r="AU639" s="160">
        <f>IF($AP$438&gt;0,'Assumptions (NG)'!AA13*Model!$AP$438*('Assumptions (NG)'!$AO$17*AVERAGE('Assumptions (NG)'!$AL$2:$AN$2)+'Assumptions (NG)'!$AO$18*AVERAGE('Assumptions (NG)'!$AL$3:$AN$3))/10^9,0)</f>
        <v>0.560270681</v>
      </c>
      <c r="AV639" s="160">
        <f>IF($AP$438&gt;0,'Assumptions (NG)'!AB13*Model!$AP$438*('Assumptions (NG)'!$AO$17*AVERAGE('Assumptions (NG)'!$AL$2:$AN$2)+'Assumptions (NG)'!$AO$18*AVERAGE('Assumptions (NG)'!$AL$3:$AN$3))/10^9,0)</f>
        <v>0.5305934218</v>
      </c>
      <c r="AW639" s="160">
        <f>IF($AP$438&gt;0,'Assumptions (NG)'!AC13*Model!$AP$438*('Assumptions (NG)'!$AO$17*AVERAGE('Assumptions (NG)'!$AL$2:$AN$2)+'Assumptions (NG)'!$AO$18*AVERAGE('Assumptions (NG)'!$AL$3:$AN$3))/10^9,0)</f>
        <v>0.5305934218</v>
      </c>
      <c r="AX639" s="160">
        <f>IF($AP$438&gt;0,'Assumptions (NG)'!AD13*Model!$AP$438*('Assumptions (NG)'!$AO$17*AVERAGE('Assumptions (NG)'!$AL$2:$AN$2)+'Assumptions (NG)'!$AO$18*AVERAGE('Assumptions (NG)'!$AL$3:$AN$3))/10^9,0)</f>
        <v>0.5314927327</v>
      </c>
      <c r="AY639" s="160">
        <f>IF($AP$438&gt;0,'Assumptions (NG)'!AE13*Model!$AP$438*('Assumptions (NG)'!$AO$17*AVERAGE('Assumptions (NG)'!$AL$2:$AN$2)+'Assumptions (NG)'!$AO$18*AVERAGE('Assumptions (NG)'!$AL$3:$AN$3))/10^9,0)</f>
        <v>0.5305934218</v>
      </c>
      <c r="AZ639" s="160">
        <f>IF($AP$438&gt;0,'Assumptions (NG)'!AF13*Model!$AP$438*('Assumptions (NG)'!$AO$17*AVERAGE('Assumptions (NG)'!$AL$2:$AN$2)+'Assumptions (NG)'!$AO$18*AVERAGE('Assumptions (NG)'!$AL$3:$AN$3))/10^9,0)</f>
        <v>0.5314927327</v>
      </c>
      <c r="BA639" s="160">
        <f>IF($AP$438&gt;0,'Assumptions (NG)'!AG13*Model!$AP$438*('Assumptions (NG)'!$AO$17*AVERAGE('Assumptions (NG)'!$AL$2:$AN$2)+'Assumptions (NG)'!$AO$18*AVERAGE('Assumptions (NG)'!$AL$3:$AN$3))/10^9,0)</f>
        <v>0.5305934218</v>
      </c>
      <c r="BB639" s="160">
        <f>IF($AP$438&gt;0,'Assumptions (NG)'!AH13*Model!$AP$438*('Assumptions (NG)'!$AO$17*AVERAGE('Assumptions (NG)'!$AL$2:$AN$2)+'Assumptions (NG)'!$AO$18*AVERAGE('Assumptions (NG)'!$AL$3:$AN$3))/10^9,0)</f>
        <v>0.5314927327</v>
      </c>
      <c r="BC639" s="160">
        <f>IF($AP$438&gt;0,'Assumptions (NG)'!AI13*Model!$AP$438*('Assumptions (NG)'!$AO$17*AVERAGE('Assumptions (NG)'!$AL$2:$AN$2)+'Assumptions (NG)'!$AO$18*AVERAGE('Assumptions (NG)'!$AL$3:$AN$3))/10^9,0)</f>
        <v>0.5305934218</v>
      </c>
      <c r="BD639" s="160">
        <f>IF($AP$438&gt;0,'Assumptions (NG)'!AJ13*Model!$AP$438*('Assumptions (NG)'!$AO$17*AVERAGE('Assumptions (NG)'!$AL$2:$AN$2)+'Assumptions (NG)'!$AO$18*AVERAGE('Assumptions (NG)'!$AL$3:$AN$3))/10^9,0)</f>
        <v>0.5314927327</v>
      </c>
      <c r="BE639" s="160">
        <f>IF($AP$438&gt;0,'Assumptions (NG)'!AK13*Model!$AP$438*('Assumptions (NG)'!$AO$17*AVERAGE('Assumptions (NG)'!$AL$2:$AN$2)+'Assumptions (NG)'!$AO$18*AVERAGE('Assumptions (NG)'!$AL$3:$AN$3))/10^9,0)</f>
        <v>0.2652967109</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0.1431157911</v>
      </c>
      <c r="AR640" s="160">
        <f>IF($AQ$438&gt;0,'Assumptions (NG)'!W13*Model!$AQ$438*('Assumptions (NG)'!$AP$17*AVERAGE('Assumptions (NG)'!$AM$2:$AO$2)+'Assumptions (NG)'!$AP$18*AVERAGE('Assumptions (NG)'!$AM$3:$AO$3))/10^9,0)</f>
        <v>0.2719200032</v>
      </c>
      <c r="AS640" s="160">
        <f>IF($AQ$438&gt;0,'Assumptions (NG)'!X13*Model!$AQ$438*('Assumptions (NG)'!$AP$17*AVERAGE('Assumptions (NG)'!$AM$2:$AO$2)+'Assumptions (NG)'!$AP$18*AVERAGE('Assumptions (NG)'!$AM$3:$AO$3))/10^9,0)</f>
        <v>0.2447280029</v>
      </c>
      <c r="AT640" s="160">
        <f>IF($AQ$438&gt;0,'Assumptions (NG)'!Y13*Model!$AQ$438*('Assumptions (NG)'!$AP$17*AVERAGE('Assumptions (NG)'!$AM$2:$AO$2)+'Assumptions (NG)'!$AP$18*AVERAGE('Assumptions (NG)'!$AM$3:$AO$3))/10^9,0)</f>
        <v>0.2203983184</v>
      </c>
      <c r="AU640" s="160">
        <f>IF($AQ$438&gt;0,'Assumptions (NG)'!Z13*Model!$AQ$438*('Assumptions (NG)'!$AP$17*AVERAGE('Assumptions (NG)'!$AM$2:$AO$2)+'Assumptions (NG)'!$AP$18*AVERAGE('Assumptions (NG)'!$AM$3:$AO$3))/10^9,0)</f>
        <v>0.1983584865</v>
      </c>
      <c r="AV640" s="160">
        <f>IF($AQ$438&gt;0,'Assumptions (NG)'!AA13*Model!$AQ$438*('Assumptions (NG)'!$AP$17*AVERAGE('Assumptions (NG)'!$AM$2:$AO$2)+'Assumptions (NG)'!$AP$18*AVERAGE('Assumptions (NG)'!$AM$3:$AO$3))/10^9,0)</f>
        <v>0.1783222758</v>
      </c>
      <c r="AW640" s="160">
        <f>IF($AQ$438&gt;0,'Assumptions (NG)'!AB13*Model!$AQ$438*('Assumptions (NG)'!$AP$17*AVERAGE('Assumptions (NG)'!$AM$2:$AO$2)+'Assumptions (NG)'!$AP$18*AVERAGE('Assumptions (NG)'!$AM$3:$AO$3))/10^9,0)</f>
        <v>0.1688766336</v>
      </c>
      <c r="AX640" s="160">
        <f>IF($AQ$438&gt;0,'Assumptions (NG)'!AC13*Model!$AQ$438*('Assumptions (NG)'!$AP$17*AVERAGE('Assumptions (NG)'!$AM$2:$AO$2)+'Assumptions (NG)'!$AP$18*AVERAGE('Assumptions (NG)'!$AM$3:$AO$3))/10^9,0)</f>
        <v>0.1688766336</v>
      </c>
      <c r="AY640" s="160">
        <f>IF($AQ$438&gt;0,'Assumptions (NG)'!AD13*Model!$AQ$438*('Assumptions (NG)'!$AP$17*AVERAGE('Assumptions (NG)'!$AM$2:$AO$2)+'Assumptions (NG)'!$AP$18*AVERAGE('Assumptions (NG)'!$AM$3:$AO$3))/10^9,0)</f>
        <v>0.1691628651</v>
      </c>
      <c r="AZ640" s="160">
        <f>IF($AQ$438&gt;0,'Assumptions (NG)'!AE13*Model!$AQ$438*('Assumptions (NG)'!$AP$17*AVERAGE('Assumptions (NG)'!$AM$2:$AO$2)+'Assumptions (NG)'!$AP$18*AVERAGE('Assumptions (NG)'!$AM$3:$AO$3))/10^9,0)</f>
        <v>0.1688766336</v>
      </c>
      <c r="BA640" s="160">
        <f>IF($AQ$438&gt;0,'Assumptions (NG)'!AF13*Model!$AQ$438*('Assumptions (NG)'!$AP$17*AVERAGE('Assumptions (NG)'!$AM$2:$AO$2)+'Assumptions (NG)'!$AP$18*AVERAGE('Assumptions (NG)'!$AM$3:$AO$3))/10^9,0)</f>
        <v>0.1691628651</v>
      </c>
      <c r="BB640" s="160">
        <f>IF($AQ$438&gt;0,'Assumptions (NG)'!AG13*Model!$AQ$438*('Assumptions (NG)'!$AP$17*AVERAGE('Assumptions (NG)'!$AM$2:$AO$2)+'Assumptions (NG)'!$AP$18*AVERAGE('Assumptions (NG)'!$AM$3:$AO$3))/10^9,0)</f>
        <v>0.1688766336</v>
      </c>
      <c r="BC640" s="160">
        <f>IF($AQ$438&gt;0,'Assumptions (NG)'!AH13*Model!$AQ$438*('Assumptions (NG)'!$AP$17*AVERAGE('Assumptions (NG)'!$AM$2:$AO$2)+'Assumptions (NG)'!$AP$18*AVERAGE('Assumptions (NG)'!$AM$3:$AO$3))/10^9,0)</f>
        <v>0.1691628651</v>
      </c>
      <c r="BD640" s="160">
        <f>IF($AQ$438&gt;0,'Assumptions (NG)'!AI13*Model!$AQ$438*('Assumptions (NG)'!$AP$17*AVERAGE('Assumptions (NG)'!$AM$2:$AO$2)+'Assumptions (NG)'!$AP$18*AVERAGE('Assumptions (NG)'!$AM$3:$AO$3))/10^9,0)</f>
        <v>0.1688766336</v>
      </c>
      <c r="BE640" s="160">
        <f>IF($AQ$438&gt;0,'Assumptions (NG)'!AJ13*Model!$AQ$438*('Assumptions (NG)'!$AP$17*AVERAGE('Assumptions (NG)'!$AM$2:$AO$2)+'Assumptions (NG)'!$AP$18*AVERAGE('Assumptions (NG)'!$AM$3:$AO$3))/10^9,0)</f>
        <v>0.1691628651</v>
      </c>
      <c r="BF640" s="160">
        <f>IF($AQ$438&gt;0,'Assumptions (NG)'!AK13*Model!$AQ$438*('Assumptions (NG)'!$AP$17*AVERAGE('Assumptions (NG)'!$AM$2:$AO$2)+'Assumptions (NG)'!$AP$18*AVERAGE('Assumptions (NG)'!$AM$3:$AO$3))/10^9,0)</f>
        <v>0.08443831678</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0.03485160103</v>
      </c>
      <c r="AS641" s="160">
        <f>IF($AR$438&gt;0,'Assumptions (NG)'!W13*Model!$AR$438*('Assumptions (NG)'!$AQ$17*AVERAGE('Assumptions (NG)'!$AN$2:$AP$2)+'Assumptions (NG)'!$AQ$18*AVERAGE('Assumptions (NG)'!$AN$3:$AP$3))/10^9,0)</f>
        <v>0.06621804195</v>
      </c>
      <c r="AT641" s="160">
        <f>IF($AR$438&gt;0,'Assumptions (NG)'!X13*Model!$AR$438*('Assumptions (NG)'!$AQ$17*AVERAGE('Assumptions (NG)'!$AN$2:$AP$2)+'Assumptions (NG)'!$AQ$18*AVERAGE('Assumptions (NG)'!$AN$3:$AP$3))/10^9,0)</f>
        <v>0.05959623776</v>
      </c>
      <c r="AU641" s="160">
        <f>IF($AR$438&gt;0,'Assumptions (NG)'!Y13*Model!$AR$438*('Assumptions (NG)'!$AQ$17*AVERAGE('Assumptions (NG)'!$AN$2:$AP$2)+'Assumptions (NG)'!$AQ$18*AVERAGE('Assumptions (NG)'!$AN$3:$AP$3))/10^9,0)</f>
        <v>0.05367146558</v>
      </c>
      <c r="AV641" s="160">
        <f>IF($AR$438&gt;0,'Assumptions (NG)'!Z13*Model!$AR$438*('Assumptions (NG)'!$AQ$17*AVERAGE('Assumptions (NG)'!$AN$2:$AP$2)+'Assumptions (NG)'!$AQ$18*AVERAGE('Assumptions (NG)'!$AN$3:$AP$3))/10^9,0)</f>
        <v>0.04830431902</v>
      </c>
      <c r="AW641" s="160">
        <f>IF($AR$438&gt;0,'Assumptions (NG)'!AA13*Model!$AR$438*('Assumptions (NG)'!$AQ$17*AVERAGE('Assumptions (NG)'!$AN$2:$AP$2)+'Assumptions (NG)'!$AQ$18*AVERAGE('Assumptions (NG)'!$AN$3:$AP$3))/10^9,0)</f>
        <v>0.04342509488</v>
      </c>
      <c r="AX641" s="160">
        <f>IF($AR$438&gt;0,'Assumptions (NG)'!AB13*Model!$AR$438*('Assumptions (NG)'!$AQ$17*AVERAGE('Assumptions (NG)'!$AN$2:$AP$2)+'Assumptions (NG)'!$AQ$18*AVERAGE('Assumptions (NG)'!$AN$3:$AP$3))/10^9,0)</f>
        <v>0.04112488921</v>
      </c>
      <c r="AY641" s="160">
        <f>IF($AR$438&gt;0,'Assumptions (NG)'!AC13*Model!$AR$438*('Assumptions (NG)'!$AQ$17*AVERAGE('Assumptions (NG)'!$AN$2:$AP$2)+'Assumptions (NG)'!$AQ$18*AVERAGE('Assumptions (NG)'!$AN$3:$AP$3))/10^9,0)</f>
        <v>0.04112488921</v>
      </c>
      <c r="AZ641" s="160">
        <f>IF($AR$438&gt;0,'Assumptions (NG)'!AD13*Model!$AR$438*('Assumptions (NG)'!$AQ$17*AVERAGE('Assumptions (NG)'!$AN$2:$AP$2)+'Assumptions (NG)'!$AQ$18*AVERAGE('Assumptions (NG)'!$AN$3:$AP$3))/10^9,0)</f>
        <v>0.04119459241</v>
      </c>
      <c r="BA641" s="160">
        <f>IF($AR$438&gt;0,'Assumptions (NG)'!AE13*Model!$AR$438*('Assumptions (NG)'!$AQ$17*AVERAGE('Assumptions (NG)'!$AN$2:$AP$2)+'Assumptions (NG)'!$AQ$18*AVERAGE('Assumptions (NG)'!$AN$3:$AP$3))/10^9,0)</f>
        <v>0.04112488921</v>
      </c>
      <c r="BB641" s="160">
        <f>IF($AR$438&gt;0,'Assumptions (NG)'!AF13*Model!$AR$438*('Assumptions (NG)'!$AQ$17*AVERAGE('Assumptions (NG)'!$AN$2:$AP$2)+'Assumptions (NG)'!$AQ$18*AVERAGE('Assumptions (NG)'!$AN$3:$AP$3))/10^9,0)</f>
        <v>0.04119459241</v>
      </c>
      <c r="BC641" s="160">
        <f>IF($AR$438&gt;0,'Assumptions (NG)'!AG13*Model!$AR$438*('Assumptions (NG)'!$AQ$17*AVERAGE('Assumptions (NG)'!$AN$2:$AP$2)+'Assumptions (NG)'!$AQ$18*AVERAGE('Assumptions (NG)'!$AN$3:$AP$3))/10^9,0)</f>
        <v>0.04112488921</v>
      </c>
      <c r="BD641" s="160">
        <f>IF($AR$438&gt;0,'Assumptions (NG)'!AH13*Model!$AR$438*('Assumptions (NG)'!$AQ$17*AVERAGE('Assumptions (NG)'!$AN$2:$AP$2)+'Assumptions (NG)'!$AQ$18*AVERAGE('Assumptions (NG)'!$AN$3:$AP$3))/10^9,0)</f>
        <v>0.04119459241</v>
      </c>
      <c r="BE641" s="160">
        <f>IF($AR$438&gt;0,'Assumptions (NG)'!AI13*Model!$AR$438*('Assumptions (NG)'!$AQ$17*AVERAGE('Assumptions (NG)'!$AN$2:$AP$2)+'Assumptions (NG)'!$AQ$18*AVERAGE('Assumptions (NG)'!$AN$3:$AP$3))/10^9,0)</f>
        <v>0.04112488921</v>
      </c>
      <c r="BF641" s="160">
        <f>IF($AR$438&gt;0,'Assumptions (NG)'!AJ13*Model!$AR$438*('Assumptions (NG)'!$AQ$17*AVERAGE('Assumptions (NG)'!$AN$2:$AP$2)+'Assumptions (NG)'!$AQ$18*AVERAGE('Assumptions (NG)'!$AN$3:$AP$3))/10^9,0)</f>
        <v>0.04119459241</v>
      </c>
      <c r="BG641" s="160">
        <f>IF($AR$438&gt;0,'Assumptions (NG)'!AK13*Model!$AR$438*('Assumptions (NG)'!$AQ$17*AVERAGE('Assumptions (NG)'!$AN$2:$AP$2)+'Assumptions (NG)'!$AQ$18*AVERAGE('Assumptions (NG)'!$AN$3:$AP$3))/10^9,0)</f>
        <v>0.02056244461</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0.06342842963</v>
      </c>
      <c r="AT642" s="160">
        <f>IF($AS$438&gt;0,'Assumptions (NG)'!W13*Model!$AS$438*('Assumptions (NG)'!$AR$17*AVERAGE('Assumptions (NG)'!$AO$2:$AQ$2)+'Assumptions (NG)'!$AR$18*AVERAGE('Assumptions (NG)'!$AO$3:$AQ$3))/10^9,0)</f>
        <v>0.1205140163</v>
      </c>
      <c r="AU642" s="160">
        <f>IF($AS$438&gt;0,'Assumptions (NG)'!X13*Model!$AS$438*('Assumptions (NG)'!$AR$17*AVERAGE('Assumptions (NG)'!$AO$2:$AQ$2)+'Assumptions (NG)'!$AR$18*AVERAGE('Assumptions (NG)'!$AO$3:$AQ$3))/10^9,0)</f>
        <v>0.1084626147</v>
      </c>
      <c r="AV642" s="160">
        <f>IF($AS$438&gt;0,'Assumptions (NG)'!Y13*Model!$AS$438*('Assumptions (NG)'!$AR$17*AVERAGE('Assumptions (NG)'!$AO$2:$AQ$2)+'Assumptions (NG)'!$AR$18*AVERAGE('Assumptions (NG)'!$AO$3:$AQ$3))/10^9,0)</f>
        <v>0.09767978163</v>
      </c>
      <c r="AW642" s="160">
        <f>IF($AS$438&gt;0,'Assumptions (NG)'!Z13*Model!$AS$438*('Assumptions (NG)'!$AR$17*AVERAGE('Assumptions (NG)'!$AO$2:$AQ$2)+'Assumptions (NG)'!$AR$18*AVERAGE('Assumptions (NG)'!$AO$3:$AQ$3))/10^9,0)</f>
        <v>0.08791180347</v>
      </c>
      <c r="AX642" s="160">
        <f>IF($AS$438&gt;0,'Assumptions (NG)'!AA13*Model!$AS$438*('Assumptions (NG)'!$AR$17*AVERAGE('Assumptions (NG)'!$AO$2:$AQ$2)+'Assumptions (NG)'!$AR$18*AVERAGE('Assumptions (NG)'!$AO$3:$AQ$3))/10^9,0)</f>
        <v>0.07903182332</v>
      </c>
      <c r="AY642" s="160">
        <f>IF($AS$438&gt;0,'Assumptions (NG)'!AB13*Model!$AS$438*('Assumptions (NG)'!$AR$17*AVERAGE('Assumptions (NG)'!$AO$2:$AQ$2)+'Assumptions (NG)'!$AR$18*AVERAGE('Assumptions (NG)'!$AO$3:$AQ$3))/10^9,0)</f>
        <v>0.07484554696</v>
      </c>
      <c r="AZ642" s="160">
        <f>IF($AS$438&gt;0,'Assumptions (NG)'!AC13*Model!$AS$438*('Assumptions (NG)'!$AR$17*AVERAGE('Assumptions (NG)'!$AO$2:$AQ$2)+'Assumptions (NG)'!$AR$18*AVERAGE('Assumptions (NG)'!$AO$3:$AQ$3))/10^9,0)</f>
        <v>0.07484554696</v>
      </c>
      <c r="BA642" s="160">
        <f>IF($AS$438&gt;0,'Assumptions (NG)'!AD13*Model!$AS$438*('Assumptions (NG)'!$AR$17*AVERAGE('Assumptions (NG)'!$AO$2:$AQ$2)+'Assumptions (NG)'!$AR$18*AVERAGE('Assumptions (NG)'!$AO$3:$AQ$3))/10^9,0)</f>
        <v>0.07497240382</v>
      </c>
      <c r="BB642" s="160">
        <f>IF($AS$438&gt;0,'Assumptions (NG)'!AE13*Model!$AS$438*('Assumptions (NG)'!$AR$17*AVERAGE('Assumptions (NG)'!$AO$2:$AQ$2)+'Assumptions (NG)'!$AR$18*AVERAGE('Assumptions (NG)'!$AO$3:$AQ$3))/10^9,0)</f>
        <v>0.07484554696</v>
      </c>
      <c r="BC642" s="160">
        <f>IF($AS$438&gt;0,'Assumptions (NG)'!AF13*Model!$AS$438*('Assumptions (NG)'!$AR$17*AVERAGE('Assumptions (NG)'!$AO$2:$AQ$2)+'Assumptions (NG)'!$AR$18*AVERAGE('Assumptions (NG)'!$AO$3:$AQ$3))/10^9,0)</f>
        <v>0.07497240382</v>
      </c>
      <c r="BD642" s="160">
        <f>IF($AS$438&gt;0,'Assumptions (NG)'!AG13*Model!$AS$438*('Assumptions (NG)'!$AR$17*AVERAGE('Assumptions (NG)'!$AO$2:$AQ$2)+'Assumptions (NG)'!$AR$18*AVERAGE('Assumptions (NG)'!$AO$3:$AQ$3))/10^9,0)</f>
        <v>0.07484554696</v>
      </c>
      <c r="BE642" s="160">
        <f>IF($AS$438&gt;0,'Assumptions (NG)'!AH13*Model!$AS$438*('Assumptions (NG)'!$AR$17*AVERAGE('Assumptions (NG)'!$AO$2:$AQ$2)+'Assumptions (NG)'!$AR$18*AVERAGE('Assumptions (NG)'!$AO$3:$AQ$3))/10^9,0)</f>
        <v>0.07497240382</v>
      </c>
      <c r="BF642" s="160">
        <f>IF($AS$438&gt;0,'Assumptions (NG)'!AI13*Model!$AS$438*('Assumptions (NG)'!$AR$17*AVERAGE('Assumptions (NG)'!$AO$2:$AQ$2)+'Assumptions (NG)'!$AR$18*AVERAGE('Assumptions (NG)'!$AO$3:$AQ$3))/10^9,0)</f>
        <v>0.07484554696</v>
      </c>
      <c r="BG642" s="160">
        <f>IF($AS$438&gt;0,'Assumptions (NG)'!AJ13*Model!$AS$438*('Assumptions (NG)'!$AR$17*AVERAGE('Assumptions (NG)'!$AO$2:$AQ$2)+'Assumptions (NG)'!$AR$18*AVERAGE('Assumptions (NG)'!$AO$3:$AQ$3))/10^9,0)</f>
        <v>0.07497240382</v>
      </c>
      <c r="BH642" s="160">
        <f>IF($AS$438&gt;0,'Assumptions (NG)'!AK13*Model!$AS$438*('Assumptions (NG)'!$AR$17*AVERAGE('Assumptions (NG)'!$AO$2:$AQ$2)+'Assumptions (NG)'!$AR$18*AVERAGE('Assumptions (NG)'!$AO$3:$AQ$3))/10^9,0)</f>
        <v>0.03742277348</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0.06504157186</v>
      </c>
      <c r="AU643" s="160">
        <f>IF($AT$438&gt;0,'Assumptions (NG)'!W13*Model!$AT$438*('Assumptions (NG)'!$AS$17*AVERAGE('Assumptions (NG)'!$AP$2:$AR$2)+'Assumptions (NG)'!$AS$18*AVERAGE('Assumptions (NG)'!$AP$3:$AR$3))/10^9,0)</f>
        <v>0.1235789865</v>
      </c>
      <c r="AV643" s="160">
        <f>IF($AT$438&gt;0,'Assumptions (NG)'!X13*Model!$AT$438*('Assumptions (NG)'!$AS$17*AVERAGE('Assumptions (NG)'!$AP$2:$AR$2)+'Assumptions (NG)'!$AS$18*AVERAGE('Assumptions (NG)'!$AP$3:$AR$3))/10^9,0)</f>
        <v>0.1112210879</v>
      </c>
      <c r="AW643" s="160">
        <f>IF($AT$438&gt;0,'Assumptions (NG)'!Y13*Model!$AT$438*('Assumptions (NG)'!$AS$17*AVERAGE('Assumptions (NG)'!$AP$2:$AR$2)+'Assumptions (NG)'!$AS$18*AVERAGE('Assumptions (NG)'!$AP$3:$AR$3))/10^9,0)</f>
        <v>0.1001640207</v>
      </c>
      <c r="AX643" s="160">
        <f>IF($AT$438&gt;0,'Assumptions (NG)'!Z13*Model!$AT$438*('Assumptions (NG)'!$AS$17*AVERAGE('Assumptions (NG)'!$AP$2:$AR$2)+'Assumptions (NG)'!$AS$18*AVERAGE('Assumptions (NG)'!$AP$3:$AR$3))/10^9,0)</f>
        <v>0.0901476186</v>
      </c>
      <c r="AY643" s="160">
        <f>IF($AT$438&gt;0,'Assumptions (NG)'!AA13*Model!$AT$438*('Assumptions (NG)'!$AS$17*AVERAGE('Assumptions (NG)'!$AP$2:$AR$2)+'Assumptions (NG)'!$AS$18*AVERAGE('Assumptions (NG)'!$AP$3:$AR$3))/10^9,0)</f>
        <v>0.08104179854</v>
      </c>
      <c r="AZ643" s="160">
        <f>IF($AT$438&gt;0,'Assumptions (NG)'!AB13*Model!$AT$438*('Assumptions (NG)'!$AS$17*AVERAGE('Assumptions (NG)'!$AP$2:$AR$2)+'Assumptions (NG)'!$AS$18*AVERAGE('Assumptions (NG)'!$AP$3:$AR$3))/10^9,0)</f>
        <v>0.0767490548</v>
      </c>
      <c r="BA643" s="160">
        <f>IF($AT$438&gt;0,'Assumptions (NG)'!AC13*Model!$AT$438*('Assumptions (NG)'!$AS$17*AVERAGE('Assumptions (NG)'!$AP$2:$AR$2)+'Assumptions (NG)'!$AS$18*AVERAGE('Assumptions (NG)'!$AP$3:$AR$3))/10^9,0)</f>
        <v>0.0767490548</v>
      </c>
      <c r="BB643" s="160">
        <f>IF($AT$438&gt;0,'Assumptions (NG)'!AD13*Model!$AT$438*('Assumptions (NG)'!$AS$17*AVERAGE('Assumptions (NG)'!$AP$2:$AR$2)+'Assumptions (NG)'!$AS$18*AVERAGE('Assumptions (NG)'!$AP$3:$AR$3))/10^9,0)</f>
        <v>0.07687913794</v>
      </c>
      <c r="BC643" s="160">
        <f>IF($AT$438&gt;0,'Assumptions (NG)'!AE13*Model!$AT$438*('Assumptions (NG)'!$AS$17*AVERAGE('Assumptions (NG)'!$AP$2:$AR$2)+'Assumptions (NG)'!$AS$18*AVERAGE('Assumptions (NG)'!$AP$3:$AR$3))/10^9,0)</f>
        <v>0.0767490548</v>
      </c>
      <c r="BD643" s="160">
        <f>IF($AT$438&gt;0,'Assumptions (NG)'!AF13*Model!$AT$438*('Assumptions (NG)'!$AS$17*AVERAGE('Assumptions (NG)'!$AP$2:$AR$2)+'Assumptions (NG)'!$AS$18*AVERAGE('Assumptions (NG)'!$AP$3:$AR$3))/10^9,0)</f>
        <v>0.07687913794</v>
      </c>
      <c r="BE643" s="160">
        <f>IF($AT$438&gt;0,'Assumptions (NG)'!AG13*Model!$AT$438*('Assumptions (NG)'!$AS$17*AVERAGE('Assumptions (NG)'!$AP$2:$AR$2)+'Assumptions (NG)'!$AS$18*AVERAGE('Assumptions (NG)'!$AP$3:$AR$3))/10^9,0)</f>
        <v>0.0767490548</v>
      </c>
      <c r="BF643" s="160">
        <f>IF($AT$438&gt;0,'Assumptions (NG)'!AH13*Model!$AT$438*('Assumptions (NG)'!$AS$17*AVERAGE('Assumptions (NG)'!$AP$2:$AR$2)+'Assumptions (NG)'!$AS$18*AVERAGE('Assumptions (NG)'!$AP$3:$AR$3))/10^9,0)</f>
        <v>0.07687913794</v>
      </c>
      <c r="BG643" s="160">
        <f>IF($AT$438&gt;0,'Assumptions (NG)'!AI13*Model!$AT$438*('Assumptions (NG)'!$AS$17*AVERAGE('Assumptions (NG)'!$AP$2:$AR$2)+'Assumptions (NG)'!$AS$18*AVERAGE('Assumptions (NG)'!$AP$3:$AR$3))/10^9,0)</f>
        <v>0.0767490548</v>
      </c>
      <c r="BH643" s="160">
        <f>IF($AT$438&gt;0,'Assumptions (NG)'!AJ13*Model!$AT$438*('Assumptions (NG)'!$AS$17*AVERAGE('Assumptions (NG)'!$AP$2:$AR$2)+'Assumptions (NG)'!$AS$18*AVERAGE('Assumptions (NG)'!$AP$3:$AR$3))/10^9,0)</f>
        <v>0.07687913794</v>
      </c>
      <c r="BI643" s="160">
        <f>IF($AT$438&gt;0,'Assumptions (NG)'!AK13*Model!$AT$438*('Assumptions (NG)'!$AS$17*AVERAGE('Assumptions (NG)'!$AP$2:$AR$2)+'Assumptions (NG)'!$AS$18*AVERAGE('Assumptions (NG)'!$AP$3:$AR$3))/10^9,0)</f>
        <v>0.0383745274</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0.03518222798</v>
      </c>
      <c r="AV644" s="160">
        <f>IF($AU$438&gt;0,'Assumptions (NG)'!W13*Model!$AU$438*('Assumptions (NG)'!$AT$17*AVERAGE('Assumptions (NG)'!$AQ$2:$AS$2)+'Assumptions (NG)'!$AT$18*AVERAGE('Assumptions (NG)'!$AQ$3:$AS$3))/10^9,0)</f>
        <v>0.06684623316</v>
      </c>
      <c r="AW644" s="160">
        <f>IF($AU$438&gt;0,'Assumptions (NG)'!X13*Model!$AU$438*('Assumptions (NG)'!$AT$17*AVERAGE('Assumptions (NG)'!$AQ$2:$AS$2)+'Assumptions (NG)'!$AT$18*AVERAGE('Assumptions (NG)'!$AQ$3:$AS$3))/10^9,0)</f>
        <v>0.06016160984</v>
      </c>
      <c r="AX644" s="160">
        <f>IF($AU$438&gt;0,'Assumptions (NG)'!Y13*Model!$AU$438*('Assumptions (NG)'!$AT$17*AVERAGE('Assumptions (NG)'!$AQ$2:$AS$2)+'Assumptions (NG)'!$AT$18*AVERAGE('Assumptions (NG)'!$AQ$3:$AS$3))/10^9,0)</f>
        <v>0.05418063109</v>
      </c>
      <c r="AY644" s="160">
        <f>IF($AU$438&gt;0,'Assumptions (NG)'!Z13*Model!$AU$438*('Assumptions (NG)'!$AT$17*AVERAGE('Assumptions (NG)'!$AQ$2:$AS$2)+'Assumptions (NG)'!$AT$18*AVERAGE('Assumptions (NG)'!$AQ$3:$AS$3))/10^9,0)</f>
        <v>0.04876256798</v>
      </c>
      <c r="AZ644" s="160">
        <f>IF($AU$438&gt;0,'Assumptions (NG)'!AA13*Model!$AU$438*('Assumptions (NG)'!$AT$17*AVERAGE('Assumptions (NG)'!$AQ$2:$AS$2)+'Assumptions (NG)'!$AT$18*AVERAGE('Assumptions (NG)'!$AQ$3:$AS$3))/10^9,0)</f>
        <v>0.04383705606</v>
      </c>
      <c r="BA644" s="160">
        <f>IF($AU$438&gt;0,'Assumptions (NG)'!AB13*Model!$AU$438*('Assumptions (NG)'!$AT$17*AVERAGE('Assumptions (NG)'!$AQ$2:$AS$2)+'Assumptions (NG)'!$AT$18*AVERAGE('Assumptions (NG)'!$AQ$3:$AS$3))/10^9,0)</f>
        <v>0.04151502901</v>
      </c>
      <c r="BB644" s="160">
        <f>IF($AU$438&gt;0,'Assumptions (NG)'!AC13*Model!$AU$438*('Assumptions (NG)'!$AT$17*AVERAGE('Assumptions (NG)'!$AQ$2:$AS$2)+'Assumptions (NG)'!$AT$18*AVERAGE('Assumptions (NG)'!$AQ$3:$AS$3))/10^9,0)</f>
        <v>0.04151502901</v>
      </c>
      <c r="BC644" s="160">
        <f>IF($AU$438&gt;0,'Assumptions (NG)'!AD13*Model!$AU$438*('Assumptions (NG)'!$AT$17*AVERAGE('Assumptions (NG)'!$AQ$2:$AS$2)+'Assumptions (NG)'!$AT$18*AVERAGE('Assumptions (NG)'!$AQ$3:$AS$3))/10^9,0)</f>
        <v>0.04158539347</v>
      </c>
      <c r="BD644" s="160">
        <f>IF($AU$438&gt;0,'Assumptions (NG)'!AE13*Model!$AU$438*('Assumptions (NG)'!$AT$17*AVERAGE('Assumptions (NG)'!$AQ$2:$AS$2)+'Assumptions (NG)'!$AT$18*AVERAGE('Assumptions (NG)'!$AQ$3:$AS$3))/10^9,0)</f>
        <v>0.04151502901</v>
      </c>
      <c r="BE644" s="160">
        <f>IF($AU$438&gt;0,'Assumptions (NG)'!AF13*Model!$AU$438*('Assumptions (NG)'!$AT$17*AVERAGE('Assumptions (NG)'!$AQ$2:$AS$2)+'Assumptions (NG)'!$AT$18*AVERAGE('Assumptions (NG)'!$AQ$3:$AS$3))/10^9,0)</f>
        <v>0.04158539347</v>
      </c>
      <c r="BF644" s="160">
        <f>IF($AU$438&gt;0,'Assumptions (NG)'!AG13*Model!$AU$438*('Assumptions (NG)'!$AT$17*AVERAGE('Assumptions (NG)'!$AQ$2:$AS$2)+'Assumptions (NG)'!$AT$18*AVERAGE('Assumptions (NG)'!$AQ$3:$AS$3))/10^9,0)</f>
        <v>0.04151502901</v>
      </c>
      <c r="BG644" s="160">
        <f>IF($AU$438&gt;0,'Assumptions (NG)'!AH13*Model!$AU$438*('Assumptions (NG)'!$AT$17*AVERAGE('Assumptions (NG)'!$AQ$2:$AS$2)+'Assumptions (NG)'!$AT$18*AVERAGE('Assumptions (NG)'!$AQ$3:$AS$3))/10^9,0)</f>
        <v>0.04158539347</v>
      </c>
      <c r="BH644" s="160">
        <f>IF($AU$438&gt;0,'Assumptions (NG)'!AI13*Model!$AU$438*('Assumptions (NG)'!$AT$17*AVERAGE('Assumptions (NG)'!$AQ$2:$AS$2)+'Assumptions (NG)'!$AT$18*AVERAGE('Assumptions (NG)'!$AQ$3:$AS$3))/10^9,0)</f>
        <v>0.04151502901</v>
      </c>
      <c r="BI644" s="160">
        <f>IF($AU$438&gt;0,'Assumptions (NG)'!AJ13*Model!$AU$438*('Assumptions (NG)'!$AT$17*AVERAGE('Assumptions (NG)'!$AQ$2:$AS$2)+'Assumptions (NG)'!$AT$18*AVERAGE('Assumptions (NG)'!$AQ$3:$AS$3))/10^9,0)</f>
        <v>0.04158539347</v>
      </c>
      <c r="BJ644" s="160">
        <f>IF($AU$438&gt;0,'Assumptions (NG)'!AK13*Model!$AU$438*('Assumptions (NG)'!$AT$17*AVERAGE('Assumptions (NG)'!$AQ$2:$AS$2)+'Assumptions (NG)'!$AT$18*AVERAGE('Assumptions (NG)'!$AQ$3:$AS$3))/10^9,0)</f>
        <v>0.02075751451</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0.1054539136</v>
      </c>
      <c r="AW645" s="160">
        <f>IF($AV$438&gt;0,'Assumptions (NG)'!W13*Model!$AV$438*('Assumptions (NG)'!$AU$17*AVERAGE('Assumptions (NG)'!$AR$2:$AT$2)+'Assumptions (NG)'!$AU$18*AVERAGE('Assumptions (NG)'!$AR$3:$AT$3))/10^9,0)</f>
        <v>0.2003624358</v>
      </c>
      <c r="AX645" s="160">
        <f>IF($AV$438&gt;0,'Assumptions (NG)'!X13*Model!$AV$438*('Assumptions (NG)'!$AU$17*AVERAGE('Assumptions (NG)'!$AR$2:$AT$2)+'Assumptions (NG)'!$AU$18*AVERAGE('Assumptions (NG)'!$AR$3:$AT$3))/10^9,0)</f>
        <v>0.1803261922</v>
      </c>
      <c r="AY645" s="160">
        <f>IF($AV$438&gt;0,'Assumptions (NG)'!Y13*Model!$AV$438*('Assumptions (NG)'!$AU$17*AVERAGE('Assumptions (NG)'!$AR$2:$AT$2)+'Assumptions (NG)'!$AU$18*AVERAGE('Assumptions (NG)'!$AR$3:$AT$3))/10^9,0)</f>
        <v>0.1623990269</v>
      </c>
      <c r="AZ645" s="160">
        <f>IF($AV$438&gt;0,'Assumptions (NG)'!Z13*Model!$AV$438*('Assumptions (NG)'!$AU$17*AVERAGE('Assumptions (NG)'!$AR$2:$AT$2)+'Assumptions (NG)'!$AU$18*AVERAGE('Assumptions (NG)'!$AR$3:$AT$3))/10^9,0)</f>
        <v>0.1461591242</v>
      </c>
      <c r="BA645" s="160">
        <f>IF($AV$438&gt;0,'Assumptions (NG)'!AA13*Model!$AV$438*('Assumptions (NG)'!$AU$17*AVERAGE('Assumptions (NG)'!$AR$2:$AT$2)+'Assumptions (NG)'!$AU$18*AVERAGE('Assumptions (NG)'!$AR$3:$AT$3))/10^9,0)</f>
        <v>0.1313955763</v>
      </c>
      <c r="BB645" s="160">
        <f>IF($AV$438&gt;0,'Assumptions (NG)'!AB13*Model!$AV$438*('Assumptions (NG)'!$AU$17*AVERAGE('Assumptions (NG)'!$AR$2:$AT$2)+'Assumptions (NG)'!$AU$18*AVERAGE('Assumptions (NG)'!$AR$3:$AT$3))/10^9,0)</f>
        <v>0.124435618</v>
      </c>
      <c r="BC645" s="160">
        <f>IF($AV$438&gt;0,'Assumptions (NG)'!AC13*Model!$AV$438*('Assumptions (NG)'!$AU$17*AVERAGE('Assumptions (NG)'!$AR$2:$AT$2)+'Assumptions (NG)'!$AU$18*AVERAGE('Assumptions (NG)'!$AR$3:$AT$3))/10^9,0)</f>
        <v>0.124435618</v>
      </c>
      <c r="BD645" s="160">
        <f>IF($AV$438&gt;0,'Assumptions (NG)'!AD13*Model!$AV$438*('Assumptions (NG)'!$AU$17*AVERAGE('Assumptions (NG)'!$AR$2:$AT$2)+'Assumptions (NG)'!$AU$18*AVERAGE('Assumptions (NG)'!$AR$3:$AT$3))/10^9,0)</f>
        <v>0.1246465258</v>
      </c>
      <c r="BE645" s="160">
        <f>IF($AV$438&gt;0,'Assumptions (NG)'!AE13*Model!$AV$438*('Assumptions (NG)'!$AU$17*AVERAGE('Assumptions (NG)'!$AR$2:$AT$2)+'Assumptions (NG)'!$AU$18*AVERAGE('Assumptions (NG)'!$AR$3:$AT$3))/10^9,0)</f>
        <v>0.124435618</v>
      </c>
      <c r="BF645" s="160">
        <f>IF($AV$438&gt;0,'Assumptions (NG)'!AF13*Model!$AV$438*('Assumptions (NG)'!$AU$17*AVERAGE('Assumptions (NG)'!$AR$2:$AT$2)+'Assumptions (NG)'!$AU$18*AVERAGE('Assumptions (NG)'!$AR$3:$AT$3))/10^9,0)</f>
        <v>0.1246465258</v>
      </c>
      <c r="BG645" s="160">
        <f>IF($AV$438&gt;0,'Assumptions (NG)'!AG13*Model!$AV$438*('Assumptions (NG)'!$AU$17*AVERAGE('Assumptions (NG)'!$AR$2:$AT$2)+'Assumptions (NG)'!$AU$18*AVERAGE('Assumptions (NG)'!$AR$3:$AT$3))/10^9,0)</f>
        <v>0.124435618</v>
      </c>
      <c r="BH645" s="160">
        <f>IF($AV$438&gt;0,'Assumptions (NG)'!AH13*Model!$AV$438*('Assumptions (NG)'!$AU$17*AVERAGE('Assumptions (NG)'!$AR$2:$AT$2)+'Assumptions (NG)'!$AU$18*AVERAGE('Assumptions (NG)'!$AR$3:$AT$3))/10^9,0)</f>
        <v>0.1246465258</v>
      </c>
      <c r="BI645" s="160">
        <f>IF($AV$438&gt;0,'Assumptions (NG)'!AI13*Model!$AV$438*('Assumptions (NG)'!$AU$17*AVERAGE('Assumptions (NG)'!$AR$2:$AT$2)+'Assumptions (NG)'!$AU$18*AVERAGE('Assumptions (NG)'!$AR$3:$AT$3))/10^9,0)</f>
        <v>0.124435618</v>
      </c>
      <c r="BJ645" s="160">
        <f>IF($AV$438&gt;0,'Assumptions (NG)'!AJ13*Model!$AV$438*('Assumptions (NG)'!$AU$17*AVERAGE('Assumptions (NG)'!$AR$2:$AT$2)+'Assumptions (NG)'!$AU$18*AVERAGE('Assumptions (NG)'!$AR$3:$AT$3))/10^9,0)</f>
        <v>0.1246465258</v>
      </c>
      <c r="BK645" s="160">
        <f>IF($AV$438&gt;0,'Assumptions (NG)'!AK13*Model!$AV$438*('Assumptions (NG)'!$AU$17*AVERAGE('Assumptions (NG)'!$AR$2:$AT$2)+'Assumptions (NG)'!$AU$18*AVERAGE('Assumptions (NG)'!$AR$3:$AT$3))/10^9,0)</f>
        <v>0.06221780901</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0.09913595354</v>
      </c>
      <c r="AX646" s="160">
        <f>IF($AW$438&gt;0,'Assumptions (NG)'!W13*Model!$AW$438*('Assumptions (NG)'!$AV$17*AVERAGE('Assumptions (NG)'!$AS$2:$AU$2)+'Assumptions (NG)'!$AV$18*AVERAGE('Assumptions (NG)'!$AS$3:$AU$3))/10^9,0)</f>
        <v>0.1883583117</v>
      </c>
      <c r="AY646" s="160">
        <f>IF($AW$438&gt;0,'Assumptions (NG)'!X13*Model!$AW$438*('Assumptions (NG)'!$AV$17*AVERAGE('Assumptions (NG)'!$AS$2:$AU$2)+'Assumptions (NG)'!$AV$18*AVERAGE('Assumptions (NG)'!$AS$3:$AU$3))/10^9,0)</f>
        <v>0.1695224806</v>
      </c>
      <c r="AZ646" s="160">
        <f>IF($AW$438&gt;0,'Assumptions (NG)'!Y13*Model!$AW$438*('Assumptions (NG)'!$AV$17*AVERAGE('Assumptions (NG)'!$AS$2:$AU$2)+'Assumptions (NG)'!$AV$18*AVERAGE('Assumptions (NG)'!$AS$3:$AU$3))/10^9,0)</f>
        <v>0.1526693685</v>
      </c>
      <c r="BA646" s="160">
        <f>IF($AW$438&gt;0,'Assumptions (NG)'!Z13*Model!$AW$438*('Assumptions (NG)'!$AV$17*AVERAGE('Assumptions (NG)'!$AS$2:$AU$2)+'Assumptions (NG)'!$AV$18*AVERAGE('Assumptions (NG)'!$AS$3:$AU$3))/10^9,0)</f>
        <v>0.1374024316</v>
      </c>
      <c r="BB646" s="160">
        <f>IF($AW$438&gt;0,'Assumptions (NG)'!AA13*Model!$AW$438*('Assumptions (NG)'!$AV$17*AVERAGE('Assumptions (NG)'!$AS$2:$AU$2)+'Assumptions (NG)'!$AV$18*AVERAGE('Assumptions (NG)'!$AS$3:$AU$3))/10^9,0)</f>
        <v>0.1235233981</v>
      </c>
      <c r="BC646" s="160">
        <f>IF($AW$438&gt;0,'Assumptions (NG)'!AB13*Model!$AW$438*('Assumptions (NG)'!$AV$17*AVERAGE('Assumptions (NG)'!$AS$2:$AU$2)+'Assumptions (NG)'!$AV$18*AVERAGE('Assumptions (NG)'!$AS$3:$AU$3))/10^9,0)</f>
        <v>0.1169804252</v>
      </c>
      <c r="BD646" s="160">
        <f>IF($AW$438&gt;0,'Assumptions (NG)'!AC13*Model!$AW$438*('Assumptions (NG)'!$AV$17*AVERAGE('Assumptions (NG)'!$AS$2:$AU$2)+'Assumptions (NG)'!$AV$18*AVERAGE('Assumptions (NG)'!$AS$3:$AU$3))/10^9,0)</f>
        <v>0.1169804252</v>
      </c>
      <c r="BE646" s="160">
        <f>IF($AW$438&gt;0,'Assumptions (NG)'!AD13*Model!$AW$438*('Assumptions (NG)'!$AV$17*AVERAGE('Assumptions (NG)'!$AS$2:$AU$2)+'Assumptions (NG)'!$AV$18*AVERAGE('Assumptions (NG)'!$AS$3:$AU$3))/10^9,0)</f>
        <v>0.1171786971</v>
      </c>
      <c r="BF646" s="160">
        <f>IF($AW$438&gt;0,'Assumptions (NG)'!AE13*Model!$AW$438*('Assumptions (NG)'!$AV$17*AVERAGE('Assumptions (NG)'!$AS$2:$AU$2)+'Assumptions (NG)'!$AV$18*AVERAGE('Assumptions (NG)'!$AS$3:$AU$3))/10^9,0)</f>
        <v>0.1169804252</v>
      </c>
      <c r="BG646" s="160">
        <f>IF($AW$438&gt;0,'Assumptions (NG)'!AF13*Model!$AW$438*('Assumptions (NG)'!$AV$17*AVERAGE('Assumptions (NG)'!$AS$2:$AU$2)+'Assumptions (NG)'!$AV$18*AVERAGE('Assumptions (NG)'!$AS$3:$AU$3))/10^9,0)</f>
        <v>0.1171786971</v>
      </c>
      <c r="BH646" s="160">
        <f>IF($AW$438&gt;0,'Assumptions (NG)'!AG13*Model!$AW$438*('Assumptions (NG)'!$AV$17*AVERAGE('Assumptions (NG)'!$AS$2:$AU$2)+'Assumptions (NG)'!$AV$18*AVERAGE('Assumptions (NG)'!$AS$3:$AU$3))/10^9,0)</f>
        <v>0.1169804252</v>
      </c>
      <c r="BI646" s="160">
        <f>IF($AW$438&gt;0,'Assumptions (NG)'!AH13*Model!$AW$438*('Assumptions (NG)'!$AV$17*AVERAGE('Assumptions (NG)'!$AS$2:$AU$2)+'Assumptions (NG)'!$AV$18*AVERAGE('Assumptions (NG)'!$AS$3:$AU$3))/10^9,0)</f>
        <v>0.1171786971</v>
      </c>
      <c r="BJ646" s="160">
        <f>IF($AW$438&gt;0,'Assumptions (NG)'!AI13*Model!$AW$438*('Assumptions (NG)'!$AV$17*AVERAGE('Assumptions (NG)'!$AS$2:$AU$2)+'Assumptions (NG)'!$AV$18*AVERAGE('Assumptions (NG)'!$AS$3:$AU$3))/10^9,0)</f>
        <v>0.1169804252</v>
      </c>
      <c r="BK646" s="160">
        <f>IF($AW$438&gt;0,'Assumptions (NG)'!AJ13*Model!$AW$438*('Assumptions (NG)'!$AV$17*AVERAGE('Assumptions (NG)'!$AS$2:$AU$2)+'Assumptions (NG)'!$AV$18*AVERAGE('Assumptions (NG)'!$AS$3:$AU$3))/10^9,0)</f>
        <v>0.1171786971</v>
      </c>
      <c r="BL646" s="160">
        <f>IF($AW$438&gt;0,'Assumptions (NG)'!AK13*Model!$AW$438*('Assumptions (NG)'!$AV$17*AVERAGE('Assumptions (NG)'!$AS$2:$AU$2)+'Assumptions (NG)'!$AV$18*AVERAGE('Assumptions (NG)'!$AS$3:$AU$3))/10^9,0)</f>
        <v>0.05849021259</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0.09676515531</v>
      </c>
      <c r="AY647" s="160">
        <f>IF($AX$438&gt;0,'Assumptions (NG)'!W13*Model!$AX$438*('Assumptions (NG)'!$AW$17*AVERAGE('Assumptions (NG)'!$AT$2:$AV$2)+'Assumptions (NG)'!$AW$18*AVERAGE('Assumptions (NG)'!$AT$3:$AV$3))/10^9,0)</f>
        <v>0.1838537951</v>
      </c>
      <c r="AZ647" s="160">
        <f>IF($AX$438&gt;0,'Assumptions (NG)'!X13*Model!$AX$438*('Assumptions (NG)'!$AW$17*AVERAGE('Assumptions (NG)'!$AT$2:$AV$2)+'Assumptions (NG)'!$AW$18*AVERAGE('Assumptions (NG)'!$AT$3:$AV$3))/10^9,0)</f>
        <v>0.1654684156</v>
      </c>
      <c r="BA647" s="160">
        <f>IF($AX$438&gt;0,'Assumptions (NG)'!Y13*Model!$AX$438*('Assumptions (NG)'!$AW$17*AVERAGE('Assumptions (NG)'!$AT$2:$AV$2)+'Assumptions (NG)'!$AW$18*AVERAGE('Assumptions (NG)'!$AT$3:$AV$3))/10^9,0)</f>
        <v>0.1490183392</v>
      </c>
      <c r="BB647" s="160">
        <f>IF($AX$438&gt;0,'Assumptions (NG)'!Z13*Model!$AX$438*('Assumptions (NG)'!$AW$17*AVERAGE('Assumptions (NG)'!$AT$2:$AV$2)+'Assumptions (NG)'!$AW$18*AVERAGE('Assumptions (NG)'!$AT$3:$AV$3))/10^9,0)</f>
        <v>0.1341165053</v>
      </c>
      <c r="BC647" s="160">
        <f>IF($AX$438&gt;0,'Assumptions (NG)'!AA13*Model!$AX$438*('Assumptions (NG)'!$AW$17*AVERAGE('Assumptions (NG)'!$AT$2:$AV$2)+'Assumptions (NG)'!$AW$18*AVERAGE('Assumptions (NG)'!$AT$3:$AV$3))/10^9,0)</f>
        <v>0.1205693835</v>
      </c>
      <c r="BD647" s="160">
        <f>IF($AX$438&gt;0,'Assumptions (NG)'!AB13*Model!$AX$438*('Assumptions (NG)'!$AW$17*AVERAGE('Assumptions (NG)'!$AT$2:$AV$2)+'Assumptions (NG)'!$AW$18*AVERAGE('Assumptions (NG)'!$AT$3:$AV$3))/10^9,0)</f>
        <v>0.1141828833</v>
      </c>
      <c r="BE647" s="160">
        <f>IF($AX$438&gt;0,'Assumptions (NG)'!AC13*Model!$AX$438*('Assumptions (NG)'!$AW$17*AVERAGE('Assumptions (NG)'!$AT$2:$AV$2)+'Assumptions (NG)'!$AW$18*AVERAGE('Assumptions (NG)'!$AT$3:$AV$3))/10^9,0)</f>
        <v>0.1141828833</v>
      </c>
      <c r="BF647" s="160">
        <f>IF($AX$438&gt;0,'Assumptions (NG)'!AD13*Model!$AX$438*('Assumptions (NG)'!$AW$17*AVERAGE('Assumptions (NG)'!$AT$2:$AV$2)+'Assumptions (NG)'!$AW$18*AVERAGE('Assumptions (NG)'!$AT$3:$AV$3))/10^9,0)</f>
        <v>0.1143764136</v>
      </c>
      <c r="BG647" s="160">
        <f>IF($AX$438&gt;0,'Assumptions (NG)'!AE13*Model!$AX$438*('Assumptions (NG)'!$AW$17*AVERAGE('Assumptions (NG)'!$AT$2:$AV$2)+'Assumptions (NG)'!$AW$18*AVERAGE('Assumptions (NG)'!$AT$3:$AV$3))/10^9,0)</f>
        <v>0.1141828833</v>
      </c>
      <c r="BH647" s="160">
        <f>IF($AX$438&gt;0,'Assumptions (NG)'!AF13*Model!$AX$438*('Assumptions (NG)'!$AW$17*AVERAGE('Assumptions (NG)'!$AT$2:$AV$2)+'Assumptions (NG)'!$AW$18*AVERAGE('Assumptions (NG)'!$AT$3:$AV$3))/10^9,0)</f>
        <v>0.1143764136</v>
      </c>
      <c r="BI647" s="160">
        <f>IF($AX$438&gt;0,'Assumptions (NG)'!AG13*Model!$AX$438*('Assumptions (NG)'!$AW$17*AVERAGE('Assumptions (NG)'!$AT$2:$AV$2)+'Assumptions (NG)'!$AW$18*AVERAGE('Assumptions (NG)'!$AT$3:$AV$3))/10^9,0)</f>
        <v>0.1141828833</v>
      </c>
      <c r="BJ647" s="160">
        <f>IF($AX$438&gt;0,'Assumptions (NG)'!AH13*Model!$AX$438*('Assumptions (NG)'!$AW$17*AVERAGE('Assumptions (NG)'!$AT$2:$AV$2)+'Assumptions (NG)'!$AW$18*AVERAGE('Assumptions (NG)'!$AT$3:$AV$3))/10^9,0)</f>
        <v>0.1143764136</v>
      </c>
      <c r="BK647" s="160">
        <f>IF($AX$438&gt;0,'Assumptions (NG)'!AI13*Model!$AX$438*('Assumptions (NG)'!$AW$17*AVERAGE('Assumptions (NG)'!$AT$2:$AV$2)+'Assumptions (NG)'!$AW$18*AVERAGE('Assumptions (NG)'!$AT$3:$AV$3))/10^9,0)</f>
        <v>0.1141828833</v>
      </c>
      <c r="BL647" s="160">
        <f>IF($AX$438&gt;0,'Assumptions (NG)'!AJ13*Model!$AX$438*('Assumptions (NG)'!$AW$17*AVERAGE('Assumptions (NG)'!$AT$2:$AV$2)+'Assumptions (NG)'!$AW$18*AVERAGE('Assumptions (NG)'!$AT$3:$AV$3))/10^9,0)</f>
        <v>0.1143764136</v>
      </c>
      <c r="BM647" s="160">
        <f>IF($AX$438&gt;0,'Assumptions (NG)'!AK13*Model!$AX$438*('Assumptions (NG)'!$AW$17*AVERAGE('Assumptions (NG)'!$AT$2:$AV$2)+'Assumptions (NG)'!$AW$18*AVERAGE('Assumptions (NG)'!$AT$3:$AV$3))/10^9,0)</f>
        <v>0.05709144163</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0.0214427014</v>
      </c>
      <c r="AZ648" s="160">
        <f>IF($AY$438&gt;0,'Assumptions (NG)'!W13*Model!$AY$438*('Assumptions (NG)'!$AX$17*AVERAGE('Assumptions (NG)'!$AU$2:$AW$2)+'Assumptions (NG)'!$AX$18*AVERAGE('Assumptions (NG)'!$AU$3:$AW$3))/10^9,0)</f>
        <v>0.04074113265</v>
      </c>
      <c r="BA648" s="160">
        <f>IF($AY$438&gt;0,'Assumptions (NG)'!X13*Model!$AY$438*('Assumptions (NG)'!$AX$17*AVERAGE('Assumptions (NG)'!$AU$2:$AW$2)+'Assumptions (NG)'!$AX$18*AVERAGE('Assumptions (NG)'!$AU$3:$AW$3))/10^9,0)</f>
        <v>0.03666701939</v>
      </c>
      <c r="BB648" s="160">
        <f>IF($AY$438&gt;0,'Assumptions (NG)'!Y13*Model!$AY$438*('Assumptions (NG)'!$AX$17*AVERAGE('Assumptions (NG)'!$AU$2:$AW$2)+'Assumptions (NG)'!$AX$18*AVERAGE('Assumptions (NG)'!$AU$3:$AW$3))/10^9,0)</f>
        <v>0.03302176015</v>
      </c>
      <c r="BC648" s="160">
        <f>IF($AY$438&gt;0,'Assumptions (NG)'!Z13*Model!$AY$438*('Assumptions (NG)'!$AX$17*AVERAGE('Assumptions (NG)'!$AU$2:$AW$2)+'Assumptions (NG)'!$AX$18*AVERAGE('Assumptions (NG)'!$AU$3:$AW$3))/10^9,0)</f>
        <v>0.02971958413</v>
      </c>
      <c r="BD648" s="160">
        <f>IF($AY$438&gt;0,'Assumptions (NG)'!AA13*Model!$AY$438*('Assumptions (NG)'!$AX$17*AVERAGE('Assumptions (NG)'!$AU$2:$AW$2)+'Assumptions (NG)'!$AX$18*AVERAGE('Assumptions (NG)'!$AU$3:$AW$3))/10^9,0)</f>
        <v>0.02671760594</v>
      </c>
      <c r="BE648" s="160">
        <f>IF($AY$438&gt;0,'Assumptions (NG)'!AB13*Model!$AY$438*('Assumptions (NG)'!$AX$17*AVERAGE('Assumptions (NG)'!$AU$2:$AW$2)+'Assumptions (NG)'!$AX$18*AVERAGE('Assumptions (NG)'!$AU$3:$AW$3))/10^9,0)</f>
        <v>0.02530238765</v>
      </c>
      <c r="BF648" s="160">
        <f>IF($AY$438&gt;0,'Assumptions (NG)'!AC13*Model!$AY$438*('Assumptions (NG)'!$AX$17*AVERAGE('Assumptions (NG)'!$AU$2:$AW$2)+'Assumptions (NG)'!$AX$18*AVERAGE('Assumptions (NG)'!$AU$3:$AW$3))/10^9,0)</f>
        <v>0.02530238765</v>
      </c>
      <c r="BG648" s="160">
        <f>IF($AY$438&gt;0,'Assumptions (NG)'!AD13*Model!$AY$438*('Assumptions (NG)'!$AX$17*AVERAGE('Assumptions (NG)'!$AU$2:$AW$2)+'Assumptions (NG)'!$AX$18*AVERAGE('Assumptions (NG)'!$AU$3:$AW$3))/10^9,0)</f>
        <v>0.02534527305</v>
      </c>
      <c r="BH648" s="160">
        <f>IF($AY$438&gt;0,'Assumptions (NG)'!AE13*Model!$AY$438*('Assumptions (NG)'!$AX$17*AVERAGE('Assumptions (NG)'!$AU$2:$AW$2)+'Assumptions (NG)'!$AX$18*AVERAGE('Assumptions (NG)'!$AU$3:$AW$3))/10^9,0)</f>
        <v>0.02530238765</v>
      </c>
      <c r="BI648" s="160">
        <f>IF($AY$438&gt;0,'Assumptions (NG)'!AF13*Model!$AY$438*('Assumptions (NG)'!$AX$17*AVERAGE('Assumptions (NG)'!$AU$2:$AW$2)+'Assumptions (NG)'!$AX$18*AVERAGE('Assumptions (NG)'!$AU$3:$AW$3))/10^9,0)</f>
        <v>0.02534527305</v>
      </c>
      <c r="BJ648" s="160">
        <f>IF($AY$438&gt;0,'Assumptions (NG)'!AG13*Model!$AY$438*('Assumptions (NG)'!$AX$17*AVERAGE('Assumptions (NG)'!$AU$2:$AW$2)+'Assumptions (NG)'!$AX$18*AVERAGE('Assumptions (NG)'!$AU$3:$AW$3))/10^9,0)</f>
        <v>0.02530238765</v>
      </c>
      <c r="BK648" s="160">
        <f>IF($AY$438&gt;0,'Assumptions (NG)'!AH13*Model!$AY$438*('Assumptions (NG)'!$AX$17*AVERAGE('Assumptions (NG)'!$AU$2:$AW$2)+'Assumptions (NG)'!$AX$18*AVERAGE('Assumptions (NG)'!$AU$3:$AW$3))/10^9,0)</f>
        <v>0.02534527305</v>
      </c>
      <c r="BL648" s="160">
        <f>IF($AY$438&gt;0,'Assumptions (NG)'!AI13*Model!$AY$438*('Assumptions (NG)'!$AX$17*AVERAGE('Assumptions (NG)'!$AU$2:$AW$2)+'Assumptions (NG)'!$AX$18*AVERAGE('Assumptions (NG)'!$AU$3:$AW$3))/10^9,0)</f>
        <v>0.02530238765</v>
      </c>
      <c r="BM648" s="160">
        <f>IF($AY$438&gt;0,'Assumptions (NG)'!AJ13*Model!$AY$438*('Assumptions (NG)'!$AX$17*AVERAGE('Assumptions (NG)'!$AU$2:$AW$2)+'Assumptions (NG)'!$AX$18*AVERAGE('Assumptions (NG)'!$AU$3:$AW$3))/10^9,0)</f>
        <v>0.02534527305</v>
      </c>
      <c r="BN648" s="160">
        <f>IF($AY$438&gt;0,'Assumptions (NG)'!AK13*Model!$AY$438*('Assumptions (NG)'!$AX$17*AVERAGE('Assumptions (NG)'!$AU$2:$AW$2)+'Assumptions (NG)'!$AX$18*AVERAGE('Assumptions (NG)'!$AU$3:$AW$3))/10^9,0)</f>
        <v>0.01265119382</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0.02188257548</v>
      </c>
      <c r="BA649" s="160">
        <f>IF($AZ$438&gt;0,'Assumptions (NG)'!W13*Model!$AZ$438*('Assumptions (NG)'!$AY$17*AVERAGE('Assumptions (NG)'!$AV$2:$AX$2)+'Assumptions (NG)'!$AY$18*AVERAGE('Assumptions (NG)'!$AV$3:$AX$3))/10^9,0)</f>
        <v>0.04157689341</v>
      </c>
      <c r="BB649" s="160">
        <f>IF($AZ$438&gt;0,'Assumptions (NG)'!X13*Model!$AZ$438*('Assumptions (NG)'!$AY$17*AVERAGE('Assumptions (NG)'!$AV$2:$AX$2)+'Assumptions (NG)'!$AY$18*AVERAGE('Assumptions (NG)'!$AV$3:$AX$3))/10^9,0)</f>
        <v>0.03741920407</v>
      </c>
      <c r="BC649" s="160">
        <f>IF($AZ$438&gt;0,'Assumptions (NG)'!Y13*Model!$AZ$438*('Assumptions (NG)'!$AY$17*AVERAGE('Assumptions (NG)'!$AV$2:$AX$2)+'Assumptions (NG)'!$AY$18*AVERAGE('Assumptions (NG)'!$AV$3:$AX$3))/10^9,0)</f>
        <v>0.03369916624</v>
      </c>
      <c r="BD649" s="160">
        <f>IF($AZ$438&gt;0,'Assumptions (NG)'!Z13*Model!$AZ$438*('Assumptions (NG)'!$AY$17*AVERAGE('Assumptions (NG)'!$AV$2:$AX$2)+'Assumptions (NG)'!$AY$18*AVERAGE('Assumptions (NG)'!$AV$3:$AX$3))/10^9,0)</f>
        <v>0.03032924961</v>
      </c>
      <c r="BE649" s="160">
        <f>IF($AZ$438&gt;0,'Assumptions (NG)'!AA13*Model!$AZ$438*('Assumptions (NG)'!$AY$17*AVERAGE('Assumptions (NG)'!$AV$2:$AX$2)+'Assumptions (NG)'!$AY$18*AVERAGE('Assumptions (NG)'!$AV$3:$AX$3))/10^9,0)</f>
        <v>0.02726568905</v>
      </c>
      <c r="BF649" s="160">
        <f>IF($AZ$438&gt;0,'Assumptions (NG)'!AB13*Model!$AZ$438*('Assumptions (NG)'!$AY$17*AVERAGE('Assumptions (NG)'!$AV$2:$AX$2)+'Assumptions (NG)'!$AY$18*AVERAGE('Assumptions (NG)'!$AV$3:$AX$3))/10^9,0)</f>
        <v>0.02582143906</v>
      </c>
      <c r="BG649" s="160">
        <f>IF($AZ$438&gt;0,'Assumptions (NG)'!AC13*Model!$AZ$438*('Assumptions (NG)'!$AY$17*AVERAGE('Assumptions (NG)'!$AV$2:$AX$2)+'Assumptions (NG)'!$AY$18*AVERAGE('Assumptions (NG)'!$AV$3:$AX$3))/10^9,0)</f>
        <v>0.02582143906</v>
      </c>
      <c r="BH649" s="160">
        <f>IF($AZ$438&gt;0,'Assumptions (NG)'!AD13*Model!$AZ$438*('Assumptions (NG)'!$AY$17*AVERAGE('Assumptions (NG)'!$AV$2:$AX$2)+'Assumptions (NG)'!$AY$18*AVERAGE('Assumptions (NG)'!$AV$3:$AX$3))/10^9,0)</f>
        <v>0.02586520422</v>
      </c>
      <c r="BI649" s="160">
        <f>IF($AZ$438&gt;0,'Assumptions (NG)'!AE13*Model!$AZ$438*('Assumptions (NG)'!$AY$17*AVERAGE('Assumptions (NG)'!$AV$2:$AX$2)+'Assumptions (NG)'!$AY$18*AVERAGE('Assumptions (NG)'!$AV$3:$AX$3))/10^9,0)</f>
        <v>0.02582143906</v>
      </c>
      <c r="BJ649" s="160">
        <f>IF($AZ$438&gt;0,'Assumptions (NG)'!AF13*Model!$AZ$438*('Assumptions (NG)'!$AY$17*AVERAGE('Assumptions (NG)'!$AV$2:$AX$2)+'Assumptions (NG)'!$AY$18*AVERAGE('Assumptions (NG)'!$AV$3:$AX$3))/10^9,0)</f>
        <v>0.02586520422</v>
      </c>
      <c r="BK649" s="160">
        <f>IF($AZ$438&gt;0,'Assumptions (NG)'!AG13*Model!$AZ$438*('Assumptions (NG)'!$AY$17*AVERAGE('Assumptions (NG)'!$AV$2:$AX$2)+'Assumptions (NG)'!$AY$18*AVERAGE('Assumptions (NG)'!$AV$3:$AX$3))/10^9,0)</f>
        <v>0.02582143906</v>
      </c>
      <c r="BL649" s="160">
        <f>IF($AZ$438&gt;0,'Assumptions (NG)'!AH13*Model!$AZ$438*('Assumptions (NG)'!$AY$17*AVERAGE('Assumptions (NG)'!$AV$2:$AX$2)+'Assumptions (NG)'!$AY$18*AVERAGE('Assumptions (NG)'!$AV$3:$AX$3))/10^9,0)</f>
        <v>0.02586520422</v>
      </c>
      <c r="BM649" s="160">
        <f>IF($AZ$438&gt;0,'Assumptions (NG)'!AI13*Model!$AZ$438*('Assumptions (NG)'!$AY$17*AVERAGE('Assumptions (NG)'!$AV$2:$AX$2)+'Assumptions (NG)'!$AY$18*AVERAGE('Assumptions (NG)'!$AV$3:$AX$3))/10^9,0)</f>
        <v>0.02582143906</v>
      </c>
      <c r="BN649" s="160">
        <f>IF($AZ$438&gt;0,'Assumptions (NG)'!AJ13*Model!$AZ$438*('Assumptions (NG)'!$AY$17*AVERAGE('Assumptions (NG)'!$AV$2:$AX$2)+'Assumptions (NG)'!$AY$18*AVERAGE('Assumptions (NG)'!$AV$3:$AX$3))/10^9,0)</f>
        <v>0.02586520422</v>
      </c>
      <c r="BO649" s="160">
        <f>IF($AZ$438&gt;0,'Assumptions (NG)'!AK13*Model!$AZ$438*('Assumptions (NG)'!$AY$17*AVERAGE('Assumptions (NG)'!$AV$2:$AX$2)+'Assumptions (NG)'!$AY$18*AVERAGE('Assumptions (NG)'!$AV$3:$AX$3))/10^9,0)</f>
        <v>0.01291071953</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0.23227484</v>
      </c>
      <c r="BB650" s="160">
        <f>IF($BA$438&gt;0,'Assumptions (NG)'!W13*Model!$BA$438*('Assumptions (NG)'!$AZ$17*AVERAGE('Assumptions (NG)'!$AW$2:$AY$2)+'Assumptions (NG)'!$AZ$18*AVERAGE('Assumptions (NG)'!$AW$3:$AY$3))/10^9,0)</f>
        <v>0.441322196</v>
      </c>
      <c r="BC650" s="160">
        <f>IF($BA$438&gt;0,'Assumptions (NG)'!X13*Model!$BA$438*('Assumptions (NG)'!$AZ$17*AVERAGE('Assumptions (NG)'!$AW$2:$AY$2)+'Assumptions (NG)'!$AZ$18*AVERAGE('Assumptions (NG)'!$AW$3:$AY$3))/10^9,0)</f>
        <v>0.3971899764</v>
      </c>
      <c r="BD650" s="160">
        <f>IF($BA$438&gt;0,'Assumptions (NG)'!Y13*Model!$BA$438*('Assumptions (NG)'!$AZ$17*AVERAGE('Assumptions (NG)'!$AW$2:$AY$2)+'Assumptions (NG)'!$AZ$18*AVERAGE('Assumptions (NG)'!$AW$3:$AY$3))/10^9,0)</f>
        <v>0.3577032536</v>
      </c>
      <c r="BE650" s="160">
        <f>IF($BA$438&gt;0,'Assumptions (NG)'!Z13*Model!$BA$438*('Assumptions (NG)'!$AZ$17*AVERAGE('Assumptions (NG)'!$AW$2:$AY$2)+'Assumptions (NG)'!$AZ$18*AVERAGE('Assumptions (NG)'!$AW$3:$AY$3))/10^9,0)</f>
        <v>0.3219329283</v>
      </c>
      <c r="BF650" s="160">
        <f>IF($BA$438&gt;0,'Assumptions (NG)'!AA13*Model!$BA$438*('Assumptions (NG)'!$AZ$17*AVERAGE('Assumptions (NG)'!$AW$2:$AY$2)+'Assumptions (NG)'!$AZ$18*AVERAGE('Assumptions (NG)'!$AW$3:$AY$3))/10^9,0)</f>
        <v>0.2894144507</v>
      </c>
      <c r="BG650" s="160">
        <f>IF($BA$438&gt;0,'Assumptions (NG)'!AB13*Model!$BA$438*('Assumptions (NG)'!$AZ$17*AVERAGE('Assumptions (NG)'!$AW$2:$AY$2)+'Assumptions (NG)'!$AZ$18*AVERAGE('Assumptions (NG)'!$AW$3:$AY$3))/10^9,0)</f>
        <v>0.2740843112</v>
      </c>
      <c r="BH650" s="160">
        <f>IF($BA$438&gt;0,'Assumptions (NG)'!AC13*Model!$BA$438*('Assumptions (NG)'!$AZ$17*AVERAGE('Assumptions (NG)'!$AW$2:$AY$2)+'Assumptions (NG)'!$AZ$18*AVERAGE('Assumptions (NG)'!$AW$3:$AY$3))/10^9,0)</f>
        <v>0.2740843112</v>
      </c>
      <c r="BI650" s="160">
        <f>IF($BA$438&gt;0,'Assumptions (NG)'!AD13*Model!$BA$438*('Assumptions (NG)'!$AZ$17*AVERAGE('Assumptions (NG)'!$AW$2:$AY$2)+'Assumptions (NG)'!$AZ$18*AVERAGE('Assumptions (NG)'!$AW$3:$AY$3))/10^9,0)</f>
        <v>0.2745488609</v>
      </c>
      <c r="BJ650" s="160">
        <f>IF($BA$438&gt;0,'Assumptions (NG)'!AE13*Model!$BA$438*('Assumptions (NG)'!$AZ$17*AVERAGE('Assumptions (NG)'!$AW$2:$AY$2)+'Assumptions (NG)'!$AZ$18*AVERAGE('Assumptions (NG)'!$AW$3:$AY$3))/10^9,0)</f>
        <v>0.2740843112</v>
      </c>
      <c r="BK650" s="160">
        <f>IF($BA$438&gt;0,'Assumptions (NG)'!AF13*Model!$BA$438*('Assumptions (NG)'!$AZ$17*AVERAGE('Assumptions (NG)'!$AW$2:$AY$2)+'Assumptions (NG)'!$AZ$18*AVERAGE('Assumptions (NG)'!$AW$3:$AY$3))/10^9,0)</f>
        <v>0.2745488609</v>
      </c>
      <c r="BL650" s="160">
        <f>IF($BA$438&gt;0,'Assumptions (NG)'!AG13*Model!$BA$438*('Assumptions (NG)'!$AZ$17*AVERAGE('Assumptions (NG)'!$AW$2:$AY$2)+'Assumptions (NG)'!$AZ$18*AVERAGE('Assumptions (NG)'!$AW$3:$AY$3))/10^9,0)</f>
        <v>0.2740843112</v>
      </c>
      <c r="BM650" s="160">
        <f>IF($BA$438&gt;0,'Assumptions (NG)'!AH13*Model!$BA$438*('Assumptions (NG)'!$AZ$17*AVERAGE('Assumptions (NG)'!$AW$2:$AY$2)+'Assumptions (NG)'!$AZ$18*AVERAGE('Assumptions (NG)'!$AW$3:$AY$3))/10^9,0)</f>
        <v>0.2745488609</v>
      </c>
      <c r="BN650" s="160">
        <f>IF($BA$438&gt;0,'Assumptions (NG)'!AI13*Model!$BA$438*('Assumptions (NG)'!$AZ$17*AVERAGE('Assumptions (NG)'!$AW$2:$AY$2)+'Assumptions (NG)'!$AZ$18*AVERAGE('Assumptions (NG)'!$AW$3:$AY$3))/10^9,0)</f>
        <v>0.2740843112</v>
      </c>
      <c r="BO650" s="160">
        <f>IF($BA$438&gt;0,'Assumptions (NG)'!AJ13*Model!$BA$438*('Assumptions (NG)'!$AZ$17*AVERAGE('Assumptions (NG)'!$AW$2:$AY$2)+'Assumptions (NG)'!$AZ$18*AVERAGE('Assumptions (NG)'!$AW$3:$AY$3))/10^9,0)</f>
        <v>0.2745488609</v>
      </c>
      <c r="BP650" s="160">
        <f>IF($BA$438&gt;0,'Assumptions (NG)'!AK13*Model!$BA$438*('Assumptions (NG)'!$AZ$17*AVERAGE('Assumptions (NG)'!$AW$2:$AY$2)+'Assumptions (NG)'!$AZ$18*AVERAGE('Assumptions (NG)'!$AW$3:$AY$3))/10^9,0)</f>
        <v>0.1370421556</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1.546020805</v>
      </c>
      <c r="D651" s="160">
        <f>IF(Model!D436+Model!D437-Model!D432-Model!D435-D599+D547&gt;0,(1-'Assumptions (NG)'!C41)*(Model!D436+Model!D437-Model!D432-Model!D435-D599-D547)+D599+D495,Model!D436+Model!D437-Model!D432-Model!D435+D547+D495)</f>
        <v>1.683298466</v>
      </c>
      <c r="E651" s="160">
        <f>IF(Model!E436+Model!E437-Model!E432-Model!E435-E599+E547&gt;0,(1-'Assumptions (NG)'!D41)*(Model!E436+Model!E437-Model!E432-Model!E435-E599-E547)+E599+E495,Model!E436+Model!E437-Model!E432-Model!E435+E547+E495)</f>
        <v>2.373877668</v>
      </c>
      <c r="F651" s="160">
        <f>IF(Model!F436+Model!F437-Model!F432-Model!F435-F599+F547&gt;0,(1-'Assumptions (NG)'!E41)*(Model!F436+Model!F437-Model!F432-Model!F435-F599-F547)+F599+F495,Model!F436+Model!F437-Model!F432-Model!F435+F547+F495)</f>
        <v>1.990677617</v>
      </c>
      <c r="G651" s="160">
        <f>IF(Model!G436+Model!G437-Model!G432-Model!G435-G599+G547&gt;0,(1-'Assumptions (NG)'!F41)*(Model!G436+Model!G437-Model!G432-Model!G435-G599-G547)+G599+G495,Model!G436+Model!G437-Model!G432-Model!G435+G547+G495)</f>
        <v>1.826331083</v>
      </c>
      <c r="H651" s="160">
        <f>IF(Model!H436+Model!H437-Model!H432-Model!H435-H599+H547&gt;0,(1-'Assumptions (NG)'!G41)*(Model!H436+Model!H437-Model!H432-Model!H435-H599-H547)+H599+H495,Model!H436+Model!H437-Model!H432-Model!H435+H547+H495)</f>
        <v>-0.1662166004</v>
      </c>
      <c r="I651" s="160">
        <f>IF(Model!I436+Model!I437-Model!I432-Model!I435-I599+I547&gt;0,(1-'Assumptions (NG)'!H41)*(Model!I436+Model!I437-Model!I432-Model!I435-I599-I547)+I599+I495,Model!I436+Model!I437-Model!I432-Model!I435+I547+I495)</f>
        <v>1.307148216</v>
      </c>
      <c r="J651" s="160">
        <f>IF(Model!J436+Model!J437-Model!J432-Model!J435-J599+J547&gt;0,(1-'Assumptions (NG)'!I41)*(Model!J436+Model!J437-Model!J432-Model!J435-J599-J547)+J599+J495,Model!J436+Model!J437-Model!J432-Model!J435+J547+J495)</f>
        <v>2.930756441</v>
      </c>
      <c r="K651" s="160">
        <f>IF(Model!K436+Model!K437-Model!K432-Model!K435-K599+K547&gt;0,(1-'Assumptions (NG)'!J41)*(Model!K436+Model!K437-Model!K432-Model!K435-K599-K547)+K599+K495,Model!K436+Model!K437-Model!K432-Model!K435+K547+K495)</f>
        <v>1.965862894</v>
      </c>
      <c r="L651" s="160">
        <f>IF(Model!L436+Model!L437-Model!L432-Model!L435-L599+L547&gt;0,(1-'Assumptions (NG)'!K41)*(Model!L436+Model!L437-Model!L432-Model!L435-L599-L547)+L599+L495,Model!L436+Model!L437-Model!L432-Model!L435+L547+L495)</f>
        <v>3.388914799</v>
      </c>
      <c r="M651" s="160">
        <f>IF(Model!M436+Model!M437-Model!M432-Model!M435-M599+M547&gt;0,(1-'Assumptions (NG)'!L41)*(Model!M436+Model!M437-Model!M432-Model!M435-M599-M547)+M599+M495,Model!M436+Model!M437-Model!M432-Model!M435+M547+M495)</f>
        <v>3.34526413</v>
      </c>
      <c r="N651" s="160">
        <f>IF(Model!N436+Model!N437-Model!N432-Model!N435-N599+N547&gt;0,(1-'Assumptions (NG)'!M41)*(Model!N436+Model!N437-Model!N432-Model!N435-N599-N547)+N599+N495,Model!N436+Model!N437-Model!N432-Model!N435+N547+N495)</f>
        <v>3.75908583</v>
      </c>
      <c r="O651" s="160">
        <f>IF(Model!O436+Model!O437-Model!O432-Model!O435-O599+O547&gt;0,(1-'Assumptions (NG)'!N41)*(Model!O436+Model!O437-Model!O432-Model!O435-O599-O547)+O599+O495,Model!O436+Model!O437-Model!O432-Model!O435+O547+O495)</f>
        <v>4.798281183</v>
      </c>
      <c r="P651" s="160">
        <f>IF(Model!P436+Model!P437-Model!P432-Model!P435-P599+P547&gt;0,(1-'Assumptions (NG)'!O41)*(Model!P436+Model!P437-Model!P432-Model!P435-P599-P547)+P599+P495,Model!P436+Model!P437-Model!P432-Model!P435+P547+P495)</f>
        <v>4.563440636</v>
      </c>
      <c r="Q651" s="160">
        <f>IF(Model!Q436+Model!Q437-Model!Q432-Model!Q435-Q599+Q547&gt;0,(1-'Assumptions (NG)'!P41)*(Model!Q436+Model!Q437-Model!Q432-Model!Q435-Q599-Q547)+Q599+Q495,Model!Q436+Model!Q437-Model!Q432-Model!Q435+Q547+Q495)</f>
        <v>4.836883492</v>
      </c>
      <c r="R651" s="160">
        <f>IF(Model!R436+Model!R437-Model!R432-Model!R435-R599+R547&gt;0,(1-'Assumptions (NG)'!Q41)*(Model!R436+Model!R437-Model!R432-Model!R435-R599-R547)+R599+R495,Model!R436+Model!R437-Model!R432-Model!R435+R547+R495)</f>
        <v>5.738111623</v>
      </c>
      <c r="S651" s="160">
        <f>IF(Model!S436+Model!S437-Model!S432-Model!S435-S599+S547&gt;0,(1-'Assumptions (NG)'!R41)*(Model!S436+Model!S437-Model!S432-Model!S435-S599-S547)+S599+S495,Model!S436+Model!S437-Model!S432-Model!S435+S547+S495)</f>
        <v>6.210588586</v>
      </c>
      <c r="T651" s="160">
        <f>IF(Model!T436+Model!T437-Model!T432-Model!T435-T599+T547&gt;0,(1-'Assumptions (NG)'!S41)*(Model!T436+Model!T437-Model!T432-Model!T435-T599-T547)+T599+T495,Model!T436+Model!T437-Model!T432-Model!T435+T547+T495)</f>
        <v>4.912133275</v>
      </c>
      <c r="U651" s="160">
        <f>IF(Model!U436+Model!U437-Model!U432-Model!U435-U599+U547&gt;0,(1-'Assumptions (NG)'!T41)*(Model!U436+Model!U437-Model!U432-Model!U435-U599-U547)+U599+U495,Model!U436+Model!U437-Model!U432-Model!U435+U547+U495)</f>
        <v>6.794227395</v>
      </c>
      <c r="V651" s="160">
        <f>IF(Model!V436+Model!V437-Model!V432-Model!V435-V599+V547&gt;0,(1-'Assumptions (NG)'!U41)*(Model!V436+Model!V437-Model!V432-Model!V435-V599-V547)+V599+V495,Model!V436+Model!V437-Model!V432-Model!V435+V547+V495)</f>
        <v>7.457492923</v>
      </c>
      <c r="W651" s="160">
        <f>IF(Model!W436+Model!W437-Model!W432-Model!W435-W599+W547&gt;0,(1-'Assumptions (NG)'!V41)*(Model!W436+Model!W437-Model!W432-Model!W435-W599-W547)+W599+W495,Model!W436+Model!W437-Model!W432-Model!W435+W547+W495)</f>
        <v>7.866808151</v>
      </c>
      <c r="X651" s="160">
        <f>IF(Model!X436+Model!X437-Model!X432-Model!X435-X599+X547&gt;0,(1-'Assumptions (NG)'!W41)*(Model!X436+Model!X437-Model!X432-Model!X435-X599-X547)+X599+X495,Model!X436+Model!X437-Model!X432-Model!X435+X547+X495)</f>
        <v>7.563825444</v>
      </c>
      <c r="Y651" s="160">
        <f>IF(Model!Y436+Model!Y437-Model!Y432-Model!Y435-Y599+Y547&gt;0,(1-'Assumptions (NG)'!X41)*(Model!Y436+Model!Y437-Model!Y432-Model!Y435-Y599-Y547)+Y599+Y495,Model!Y436+Model!Y437-Model!Y432-Model!Y435+Y547+Y495)</f>
        <v>7.728889048</v>
      </c>
      <c r="Z651" s="160">
        <f>IF(Model!Z436+Model!Z437-Model!Z432-Model!Z435-Z599+Z547&gt;0,(1-'Assumptions (NG)'!Y41)*(Model!Z436+Model!Z437-Model!Z432-Model!Z435-Z599-Z547)+Z599+Z495,Model!Z436+Model!Z437-Model!Z432-Model!Z435+Z547+Z495)</f>
        <v>7.719847897</v>
      </c>
      <c r="AA651" s="160">
        <f>IF(Model!AA436+Model!AA437-Model!AA432-Model!AA435-AA599+AA547&gt;0,(1-'Assumptions (NG)'!Z41)*(Model!AA436+Model!AA437-Model!AA432-Model!AA435-AA599-AA547)+AA599+AA495,Model!AA436+Model!AA437-Model!AA432-Model!AA435+AA547+AA495)</f>
        <v>7.869299057</v>
      </c>
      <c r="AB651" s="160">
        <f>IF(Model!AB436+Model!AB437-Model!AB432-Model!AB435-AB599+AB547&gt;0,(1-'Assumptions (NG)'!AA41)*(Model!AB436+Model!AB437-Model!AB432-Model!AB435-AB599-AB547)+AB599+AB495,Model!AB436+Model!AB437-Model!AB432-Model!AB435+AB547+AB495)</f>
        <v>8.153259254</v>
      </c>
      <c r="AC651" s="160">
        <f>IF(Model!AC436+Model!AC437-Model!AC432-Model!AC435-AC599+AC547&gt;0,(1-'Assumptions (NG)'!AB41)*(Model!AC436+Model!AC437-Model!AC432-Model!AC435-AC599-AC547)+AC599+AC495,Model!AC436+Model!AC437-Model!AC432-Model!AC435+AC547+AC495)</f>
        <v>8.399516611</v>
      </c>
      <c r="AD651" s="160">
        <f>IF(Model!AD436+Model!AD437-Model!AD432-Model!AD435-AD599+AD547&gt;0,(1-'Assumptions (NG)'!AC41)*(Model!AD436+Model!AD437-Model!AD432-Model!AD435-AD599-AD547)+AD599+AD495,Model!AD436+Model!AD437-Model!AD432-Model!AD435+AD547+AD495)</f>
        <v>8.991202307</v>
      </c>
      <c r="AE651" s="160">
        <f>IF(Model!AE436+Model!AE437-Model!AE432-Model!AE435-AE599+AE547&gt;0,(1-'Assumptions (NG)'!AD41)*(Model!AE436+Model!AE437-Model!AE432-Model!AE435-AE599-AE547)+AE599+AE495,Model!AE436+Model!AE437-Model!AE432-Model!AE435+AE547+AE495)</f>
        <v>9.160911652</v>
      </c>
      <c r="AF651" s="160">
        <f>IF(Model!AF436+Model!AF437-Model!AF432-Model!AF435-AF599+AF547&gt;0,(1-'Assumptions (NG)'!AE41)*(Model!AF436+Model!AF437-Model!AF432-Model!AF435-AF599-AF547)+AF599+AF495,Model!AF436+Model!AF437-Model!AF432-Model!AF435+AF547+AF495)</f>
        <v>9.742746892</v>
      </c>
      <c r="AG651" s="160">
        <f>IF(Model!AG436+Model!AG437-Model!AG432-Model!AG435-AG599+AG547&gt;0,(1-'Assumptions (NG)'!AF41)*(Model!AG436+Model!AG437-Model!AG432-Model!AG435-AG599-AG547)+AG599+AG495,Model!AG436+Model!AG437-Model!AG432-Model!AG435+AG547+AG495)</f>
        <v>9.84642115</v>
      </c>
      <c r="AH651" s="160">
        <f>IF(Model!AH436+Model!AH437-Model!AH432-Model!AH435-AH599+AH547&gt;0,(1-'Assumptions (NG)'!AG41)*(Model!AH436+Model!AH437-Model!AH432-Model!AH435-AH599-AH547)+AH599+AH495,Model!AH436+Model!AH437-Model!AH432-Model!AH435+AH547+AH495)</f>
        <v>11.57481808</v>
      </c>
      <c r="AI651" s="160">
        <f>IF(Model!AI436+Model!AI437-Model!AI432-Model!AI435-AI599+AI547&gt;0,(1-'Assumptions (NG)'!AH41)*(Model!AI436+Model!AI437-Model!AI432-Model!AI435-AI599-AI547)+AI599+AI495,Model!AI436+Model!AI437-Model!AI432-Model!AI435+AI547+AI495)</f>
        <v>11.87551985</v>
      </c>
      <c r="AJ651" s="160">
        <f>IF(Model!AJ436+Model!AJ437-Model!AJ432-Model!AJ435-AJ599+AJ547&gt;0,(1-'Assumptions (NG)'!AI41)*(Model!AJ436+Model!AJ437-Model!AJ432-Model!AJ435-AJ599-AJ547)+AJ599+AJ495,Model!AJ436+Model!AJ437-Model!AJ432-Model!AJ435+AJ547+AJ495)</f>
        <v>12.31257516</v>
      </c>
      <c r="AK651" s="160">
        <f>IF(Model!AK436+Model!AK437-Model!AK432-Model!AK435-AK599+AK547&gt;0,(1-'Assumptions (NG)'!AJ41)*(Model!AK436+Model!AK437-Model!AK432-Model!AK435-AK599-AK547)+AK599+AK495,Model!AK436+Model!AK437-Model!AK432-Model!AK435+AK547+AK495)</f>
        <v>12.81135757</v>
      </c>
      <c r="AL651" s="160">
        <f>IF(Model!AL436+Model!AL437-Model!AL432-Model!AL435-AL599+AL547&gt;0,(1-'Assumptions (NG)'!AK41)*(Model!AL436+Model!AL437-Model!AL432-Model!AL435-AL599-AL547)+AL599+AL495,Model!AL436+Model!AL437-Model!AL432-Model!AL435+AL547+AL495)</f>
        <v>13.26651273</v>
      </c>
      <c r="AM651" s="160">
        <f>IF(Model!AM436+Model!AM437-Model!AM432-Model!AM435-AM599+AM547&gt;0,(1-'Assumptions (NG)'!AL41)*(Model!AM436+Model!AM437-Model!AM432-Model!AM435-AM599-AM547)+AM599+AM495,Model!AM436+Model!AM437-Model!AM432-Model!AM435+AM547+AM495)</f>
        <v>13.77418412</v>
      </c>
      <c r="AN651" s="160">
        <f>IF(Model!AN436+Model!AN437-Model!AN432-Model!AN435-AN599+AN547&gt;0,(1-'Assumptions (NG)'!AM41)*(Model!AN436+Model!AN437-Model!AN432-Model!AN435-AN599-AN547)+AN599+AN495,Model!AN436+Model!AN437-Model!AN432-Model!AN435+AN547+AN495)</f>
        <v>14.31864073</v>
      </c>
      <c r="AO651" s="160">
        <f>IF(Model!AO436+Model!AO437-Model!AO432-Model!AO435-AO599+AO547&gt;0,(1-'Assumptions (NG)'!AN41)*(Model!AO436+Model!AO437-Model!AO432-Model!AO435-AO599-AO547)+AO599+AO495,Model!AO436+Model!AO437-Model!AO432-Model!AO435+AO547+AO495)</f>
        <v>14.87697128</v>
      </c>
      <c r="AP651" s="160">
        <f>IF(Model!AP436+Model!AP437-Model!AP432-Model!AP435-AP599+AP547&gt;0,(1-'Assumptions (NG)'!AO41)*(Model!AP436+Model!AP437-Model!AP432-Model!AP435-AP599-AP547)+AP599+AP495,Model!AP436+Model!AP437-Model!AP432-Model!AP435+AP547+AP495)</f>
        <v>15.3967749</v>
      </c>
      <c r="AQ651" s="160">
        <f>IF(Model!AQ436+Model!AQ437-Model!AQ432-Model!AQ435-AQ599+AQ547&gt;0,(1-'Assumptions (NG)'!AP41)*(Model!AQ436+Model!AQ437-Model!AQ432-Model!AQ435-AQ599-AQ547)+AQ599+AQ495,Model!AQ436+Model!AQ437-Model!AQ432-Model!AQ435+AQ547+AQ495)</f>
        <v>15.70407104</v>
      </c>
      <c r="AR651" s="160">
        <f>IF(Model!AR436+Model!AR437-Model!AR432-Model!AR435-AR599+AR547&gt;0,(1-'Assumptions (NG)'!AQ41)*(Model!AR436+Model!AR437-Model!AR432-Model!AR435-AR599-AR547)+AR599+AR495,Model!AR436+Model!AR437-Model!AR432-Model!AR435+AR547+AR495)</f>
        <v>15.95929696</v>
      </c>
      <c r="AS651" s="160">
        <f>IF(Model!AS436+Model!AS437-Model!AS432-Model!AS435-AS599+AS547&gt;0,(1-'Assumptions (NG)'!AR41)*(Model!AS436+Model!AS437-Model!AS432-Model!AS435-AS599-AS547)+AS599+AS495,Model!AS436+Model!AS437-Model!AS432-Model!AS435+AS547+AS495)</f>
        <v>16.11509877</v>
      </c>
      <c r="AT651" s="160">
        <f>IF(Model!AT436+Model!AT437-Model!AT432-Model!AT435-AT599+AT547&gt;0,(1-'Assumptions (NG)'!AS41)*(Model!AT436+Model!AT437-Model!AT432-Model!AT435-AT599-AT547)+AT599+AT495,Model!AT436+Model!AT437-Model!AT432-Model!AT435+AT547+AT495)</f>
        <v>16.22171401</v>
      </c>
      <c r="AU651" s="160">
        <f>IF(Model!AU436+Model!AU437-Model!AU432-Model!AU435-AU599+AU547&gt;0,(1-'Assumptions (NG)'!AT41)*(Model!AU436+Model!AU437-Model!AU432-Model!AU435-AU599-AU547)+AU599+AU495,Model!AU436+Model!AU437-Model!AU432-Model!AU435+AU547+AU495)</f>
        <v>16.33895634</v>
      </c>
      <c r="AV651" s="160">
        <f>IF(Model!AV436+Model!AV437-Model!AV432-Model!AV435-AV599+AV547&gt;0,(1-'Assumptions (NG)'!AU41)*(Model!AV436+Model!AV437-Model!AV432-Model!AV435-AV599-AV547)+AV599+AV495,Model!AV436+Model!AV437-Model!AV432-Model!AV435+AV547+AV495)</f>
        <v>16.56556221</v>
      </c>
      <c r="AW651" s="160">
        <f>IF(Model!AW436+Model!AW437-Model!AW432-Model!AW435-AW599+AW547&gt;0,(1-'Assumptions (NG)'!AV41)*(Model!AW436+Model!AW437-Model!AW432-Model!AW435-AW599-AW547)+AW599+AW495,Model!AW436+Model!AW437-Model!AW432-Model!AW435+AW547+AW495)</f>
        <v>17.61622898</v>
      </c>
      <c r="AX651" s="160">
        <f>IF(Model!AX436+Model!AX437-Model!AX432-Model!AX435-AX599+AX547&gt;0,(1-'Assumptions (NG)'!AW41)*(Model!AX436+Model!AX437-Model!AX432-Model!AX435-AX599-AX547)+AX599+AX495,Model!AX436+Model!AX437-Model!AX432-Model!AX435+AX547+AX495)</f>
        <v>18.53983184</v>
      </c>
      <c r="AY651" s="160">
        <f>IF(Model!AY436+Model!AY437-Model!AY432-Model!AY435-AY599+AY547&gt;0,(1-'Assumptions (NG)'!AX41)*(Model!AY436+Model!AY437-Model!AY432-Model!AY435-AY599-AY547)+AY599+AY495,Model!AY436+Model!AY437-Model!AY432-Model!AY435+AY547+AY495)</f>
        <v>20.49052828</v>
      </c>
      <c r="AZ651" s="160">
        <f>IF(Model!AZ436+Model!AZ437-Model!AZ432-Model!AZ435-AZ599+AZ547&gt;0,(1-'Assumptions (NG)'!AY41)*(Model!AZ436+Model!AZ437-Model!AZ432-Model!AZ435-AZ599-AZ547)+AZ599+AZ495,Model!AZ436+Model!AZ437-Model!AZ432-Model!AZ435+AZ547+AZ495)</f>
        <v>22.07014942</v>
      </c>
      <c r="BA651" s="160">
        <f>IF(Model!BA436+Model!BA437-Model!BA432-Model!BA435-BA599+BA547&gt;0,(1-'Assumptions (NG)'!AZ41)*(Model!BA436+Model!BA437-Model!BA432-Model!BA435-BA599-BA547)+BA599+BA495,Model!BA436+Model!BA437-Model!BA432-Model!BA435+BA547+BA495)</f>
        <v>22.95245885</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0.5043009627</v>
      </c>
      <c r="D652" s="160">
        <f>IF(Model!D436+Model!D437-Model!D432-Model!D435-D599+D547&gt;0,'Assumptions (NG)'!C41*(Model!D436+Model!D437-Model!D432-Model!D435-D599+D547)-'Assumptions (NG)'!C42*Model!D428/10^3,-'Assumptions (NG)'!C42*Model!D428/10^3)</f>
        <v>0.3939984346</v>
      </c>
      <c r="E652" s="160">
        <f>IF(Model!E436+Model!E437-Model!E432-Model!E435-E599+E547&gt;0,'Assumptions (NG)'!D41*(Model!E436+Model!E437-Model!E432-Model!E435-E599+E547)-'Assumptions (NG)'!D42*Model!E428/10^3,-'Assumptions (NG)'!D42*Model!E428/10^3)</f>
        <v>0.5661878906</v>
      </c>
      <c r="F652" s="160">
        <f>IF(Model!F436+Model!F437-Model!F432-Model!F435-F599+F547&gt;0,'Assumptions (NG)'!E41*(Model!F436+Model!F437-Model!F432-Model!F435-F599+F547)-'Assumptions (NG)'!E42*Model!F428/10^3,-'Assumptions (NG)'!E42*Model!F428/10^3)</f>
        <v>0.2014417798</v>
      </c>
      <c r="G652" s="160">
        <f>IF(Model!G436+Model!G437-Model!G432-Model!G435-G599+G547&gt;0,'Assumptions (NG)'!F41*(Model!G436+Model!G437-Model!G432-Model!G435-G599+G547)-'Assumptions (NG)'!F42*Model!G428/10^3,-'Assumptions (NG)'!F42*Model!G428/10^3)</f>
        <v>0.1231953861</v>
      </c>
      <c r="H652" s="160">
        <f>IF(Model!H436+Model!H437-Model!H432-Model!H435-H599+H547&gt;0,'Assumptions (NG)'!G41*(Model!H436+Model!H437-Model!H432-Model!H435-H599+H547)-'Assumptions (NG)'!G42*Model!H428/10^3,-'Assumptions (NG)'!G42*Model!H428/10^3)</f>
        <v>-0.1759220796</v>
      </c>
      <c r="I652" s="160">
        <f>IF(Model!I436+Model!I437-Model!I432-Model!I435-I599+I547&gt;0,'Assumptions (NG)'!H41*(Model!I436+Model!I437-Model!I432-Model!I435-I599+I547)-'Assumptions (NG)'!H42*Model!I428/10^3,-'Assumptions (NG)'!H42*Model!I428/10^3)</f>
        <v>0.1619707386</v>
      </c>
      <c r="J652" s="160">
        <f>IF(Model!J436+Model!J437-Model!J432-Model!J435-J599+J547&gt;0,'Assumptions (NG)'!I41*(Model!J436+Model!J437-Model!J432-Model!J435-J599+J547)-'Assumptions (NG)'!I42*Model!J428/10^3,-'Assumptions (NG)'!I42*Model!J428/10^3)</f>
        <v>1.196430336</v>
      </c>
      <c r="K652" s="160">
        <f>IF(Model!K436+Model!K437-Model!K432-Model!K435-K599+K547&gt;0,'Assumptions (NG)'!J41*(Model!K436+Model!K437-Model!K432-Model!K435-K599+K547)-'Assumptions (NG)'!J42*Model!K428/10^3,-'Assumptions (NG)'!J42*Model!K428/10^3)</f>
        <v>1.361457451</v>
      </c>
      <c r="L652" s="160">
        <f>IF(Model!L436+Model!L437-Model!L432-Model!L435-L599+L547&gt;0,'Assumptions (NG)'!K41*(Model!L436+Model!L437-Model!L432-Model!L435-L599+L547)-'Assumptions (NG)'!K42*Model!L428/10^3,-'Assumptions (NG)'!K42*Model!L428/10^3)</f>
        <v>1.61901033</v>
      </c>
      <c r="M652" s="160">
        <f>IF(Model!M436+Model!M437-Model!M432-Model!M435-M599+M547&gt;0,'Assumptions (NG)'!L41*(Model!M436+Model!M437-Model!M432-Model!M435-M599+M547)-'Assumptions (NG)'!L42*Model!M428/10^3,-'Assumptions (NG)'!L42*Model!M428/10^3)</f>
        <v>1.468545238</v>
      </c>
      <c r="N652" s="160">
        <f>IF(Model!N436+Model!N437-Model!N432-Model!N435-N599+N547&gt;0,'Assumptions (NG)'!M41*(Model!N436+Model!N437-Model!N432-Model!N435-N599+N547)-'Assumptions (NG)'!M42*Model!N428/10^3,-'Assumptions (NG)'!M42*Model!N428/10^3)</f>
        <v>1.580337939</v>
      </c>
      <c r="O652" s="160">
        <f>IF(Model!O436+Model!O437-Model!O432-Model!O435-O599+O547&gt;0,'Assumptions (NG)'!N41*(Model!O436+Model!O437-Model!O432-Model!O435-O599+O547)-'Assumptions (NG)'!N42*Model!O428/10^3,-'Assumptions (NG)'!N42*Model!O428/10^3)</f>
        <v>1.946253528</v>
      </c>
      <c r="P652" s="160">
        <f>IF(Model!P436+Model!P437-Model!P432-Model!P435-P599+P547&gt;0,'Assumptions (NG)'!O41*(Model!P436+Model!P437-Model!P432-Model!P435-P599+P547)-'Assumptions (NG)'!O42*Model!P428/10^3,-'Assumptions (NG)'!O42*Model!P428/10^3)</f>
        <v>1.684153995</v>
      </c>
      <c r="Q652" s="160">
        <f>IF(Model!Q436+Model!Q437-Model!Q432-Model!Q435-Q599+Q547&gt;0,'Assumptions (NG)'!P41*(Model!Q436+Model!Q437-Model!Q432-Model!Q435-Q599+Q547)-'Assumptions (NG)'!P42*Model!Q428/10^3,-'Assumptions (NG)'!P42*Model!Q428/10^3)</f>
        <v>1.730698937</v>
      </c>
      <c r="R652" s="160">
        <f>IF(Model!R436+Model!R437-Model!R432-Model!R435-R599+R547&gt;0,'Assumptions (NG)'!Q41*(Model!R436+Model!R437-Model!R432-Model!R435-R599+R547)-'Assumptions (NG)'!Q42*Model!R428/10^3,-'Assumptions (NG)'!Q42*Model!R428/10^3)</f>
        <v>2.226898561</v>
      </c>
      <c r="S652" s="160">
        <f>IF(Model!S436+Model!S437-Model!S432-Model!S435-S599+S547&gt;0,'Assumptions (NG)'!R41*(Model!S436+Model!S437-Model!S432-Model!S435-S599+S547)-'Assumptions (NG)'!R42*Model!S428/10^3,-'Assumptions (NG)'!R42*Model!S428/10^3)</f>
        <v>2.640773395</v>
      </c>
      <c r="T652" s="160">
        <f>IF(Model!T436+Model!T437-Model!T432-Model!T435-T599+T547&gt;0,'Assumptions (NG)'!S41*(Model!T436+Model!T437-Model!T432-Model!T435-T599+T547)-'Assumptions (NG)'!S42*Model!T428/10^3,-'Assumptions (NG)'!S42*Model!T428/10^3)</f>
        <v>2.063447186</v>
      </c>
      <c r="U652" s="160">
        <f>IF(Model!U436+Model!U437-Model!U432-Model!U435-U599+U547&gt;0,'Assumptions (NG)'!T41*(Model!U436+Model!U437-Model!U432-Model!U435-U599+U547)-'Assumptions (NG)'!T42*Model!U428/10^3,-'Assumptions (NG)'!T42*Model!U428/10^3)</f>
        <v>1.455425763</v>
      </c>
      <c r="V652" s="160">
        <f>IF(Model!V436+Model!V437-Model!V432-Model!V435-V599+V547&gt;0,'Assumptions (NG)'!U41*(Model!V436+Model!V437-Model!V432-Model!V435-V599+V547)-'Assumptions (NG)'!U42*Model!V428/10^3,-'Assumptions (NG)'!U42*Model!V428/10^3)</f>
        <v>1.698241853</v>
      </c>
      <c r="W652" s="160">
        <f>IF(Model!W436+Model!W437-Model!W432-Model!W435-W599+W547&gt;0,'Assumptions (NG)'!V41*(Model!W436+Model!W437-Model!W432-Model!W435-W599+W547)-'Assumptions (NG)'!V42*Model!W428/10^3,-'Assumptions (NG)'!V42*Model!W428/10^3)</f>
        <v>1.864435813</v>
      </c>
      <c r="X652" s="160">
        <f>IF(Model!X436+Model!X437-Model!X432-Model!X435-X599+X547&gt;0,'Assumptions (NG)'!W41*(Model!X436+Model!X437-Model!X432-Model!X435-X599+X547)-'Assumptions (NG)'!W42*Model!X428/10^3,-'Assumptions (NG)'!W42*Model!X428/10^3)</f>
        <v>1.937133747</v>
      </c>
      <c r="Y652" s="160">
        <f>IF(Model!Y436+Model!Y437-Model!Y432-Model!Y435-Y599+Y547&gt;0,'Assumptions (NG)'!X41*(Model!Y436+Model!Y437-Model!Y432-Model!Y435-Y599+Y547)-'Assumptions (NG)'!X42*Model!Y428/10^3,-'Assumptions (NG)'!X42*Model!Y428/10^3)</f>
        <v>2.000513316</v>
      </c>
      <c r="Z652" s="160">
        <f>IF(Model!Z436+Model!Z437-Model!Z432-Model!Z435-Z599+Z547&gt;0,'Assumptions (NG)'!Y41*(Model!Z436+Model!Z437-Model!Z432-Model!Z435-Z599+Z547)-'Assumptions (NG)'!Y42*Model!Z428/10^3,-'Assumptions (NG)'!Y42*Model!Z428/10^3)</f>
        <v>2.045648027</v>
      </c>
      <c r="AA652" s="160">
        <f>IF(Model!AA436+Model!AA437-Model!AA432-Model!AA435-AA599+AA547&gt;0,'Assumptions (NG)'!Z41*(Model!AA436+Model!AA437-Model!AA432-Model!AA435-AA599+AA547)-'Assumptions (NG)'!Z42*Model!AA428/10^3,-'Assumptions (NG)'!Z42*Model!AA428/10^3)</f>
        <v>2.092255994</v>
      </c>
      <c r="AB652" s="160">
        <f>IF(Model!AB436+Model!AB437-Model!AB432-Model!AB435-AB599+AB547&gt;0,'Assumptions (NG)'!AA41*(Model!AB436+Model!AB437-Model!AB432-Model!AB435-AB599+AB547)-'Assumptions (NG)'!AA42*Model!AB428/10^3,-'Assumptions (NG)'!AA42*Model!AB428/10^3)</f>
        <v>2.191602032</v>
      </c>
      <c r="AC652" s="160">
        <f>IF(Model!AC436+Model!AC437-Model!AC432-Model!AC435-AC599+AC547&gt;0,'Assumptions (NG)'!AB41*(Model!AC436+Model!AC437-Model!AC432-Model!AC435-AC599+AC547)-'Assumptions (NG)'!AB42*Model!AC428/10^3,-'Assumptions (NG)'!AB42*Model!AC428/10^3)</f>
        <v>2.301618065</v>
      </c>
      <c r="AD652" s="160">
        <f>IF(Model!AD436+Model!AD437-Model!AD432-Model!AD435-AD599+AD547&gt;0,'Assumptions (NG)'!AC41*(Model!AD436+Model!AD437-Model!AD432-Model!AD435-AD599+AD547)-'Assumptions (NG)'!AC42*Model!AD428/10^3,-'Assumptions (NG)'!AC42*Model!AD428/10^3)</f>
        <v>2.447702396</v>
      </c>
      <c r="AE652" s="160">
        <f>IF(Model!AE436+Model!AE437-Model!AE432-Model!AE435-AE599+AE547&gt;0,'Assumptions (NG)'!AD41*(Model!AE436+Model!AE437-Model!AE432-Model!AE435-AE599+AE547)-'Assumptions (NG)'!AD42*Model!AE428/10^3,-'Assumptions (NG)'!AD42*Model!AE428/10^3)</f>
        <v>2.517635791</v>
      </c>
      <c r="AF652" s="160">
        <f>IF(Model!AF436+Model!AF437-Model!AF432-Model!AF435-AF599+AF547&gt;0,'Assumptions (NG)'!AE41*(Model!AF436+Model!AF437-Model!AF432-Model!AF435-AF599+AF547)-'Assumptions (NG)'!AE42*Model!AF428/10^3,-'Assumptions (NG)'!AE42*Model!AF428/10^3)</f>
        <v>2.533652245</v>
      </c>
      <c r="AG652" s="160">
        <f>IF(Model!AG436+Model!AG437-Model!AG432-Model!AG435-AG599+AG547&gt;0,'Assumptions (NG)'!AF41*(Model!AG436+Model!AG437-Model!AG432-Model!AG435-AG599+AG547)-'Assumptions (NG)'!AF42*Model!AG428/10^3,-'Assumptions (NG)'!AF42*Model!AG428/10^3)</f>
        <v>2.641210513</v>
      </c>
      <c r="AH652" s="160">
        <f>IF(Model!AH436+Model!AH437-Model!AH432-Model!AH435-AH599+AH547&gt;0,'Assumptions (NG)'!AG41*(Model!AH436+Model!AH437-Model!AH432-Model!AH435-AH599+AH547)-'Assumptions (NG)'!AG42*Model!AH428/10^3,-'Assumptions (NG)'!AG42*Model!AH428/10^3)</f>
        <v>2.778554776</v>
      </c>
      <c r="AI652" s="160">
        <f>IF(Model!AI436+Model!AI437-Model!AI432-Model!AI435-AI599+AI547&gt;0,'Assumptions (NG)'!AH41*(Model!AI436+Model!AI437-Model!AI432-Model!AI435-AI599+AI547)-'Assumptions (NG)'!AH42*Model!AI428/10^3,-'Assumptions (NG)'!AH42*Model!AI428/10^3)</f>
        <v>2.83353118</v>
      </c>
      <c r="AJ652" s="160">
        <f>IF(Model!AJ436+Model!AJ437-Model!AJ432-Model!AJ435-AJ599+AJ547&gt;0,'Assumptions (NG)'!AI41*(Model!AJ436+Model!AJ437-Model!AJ432-Model!AJ435-AJ599+AJ547)-'Assumptions (NG)'!AI42*Model!AJ428/10^3,-'Assumptions (NG)'!AI42*Model!AJ428/10^3)</f>
        <v>2.926962188</v>
      </c>
      <c r="AK652" s="160">
        <f>IF(Model!AK436+Model!AK437-Model!AK432-Model!AK435-AK599+AK547&gt;0,'Assumptions (NG)'!AJ41*(Model!AK436+Model!AK437-Model!AK432-Model!AK435-AK599+AK547)-'Assumptions (NG)'!AJ42*Model!AK428/10^3,-'Assumptions (NG)'!AJ42*Model!AK428/10^3)</f>
        <v>3.009352768</v>
      </c>
      <c r="AL652" s="160">
        <f>IF(Model!AL436+Model!AL437-Model!AL432-Model!AL435-AL599+AL547&gt;0,'Assumptions (NG)'!AK41*(Model!AL436+Model!AL437-Model!AL432-Model!AL435-AL599+AL547)-'Assumptions (NG)'!AK42*Model!AL428/10^3,-'Assumptions (NG)'!AK42*Model!AL428/10^3)</f>
        <v>3.081444133</v>
      </c>
      <c r="AM652" s="160">
        <f>IF(Model!AM436+Model!AM437-Model!AM432-Model!AM435-AM599+AM547&gt;0,'Assumptions (NG)'!AL41*(Model!AM436+Model!AM437-Model!AM432-Model!AM435-AM599+AM547)-'Assumptions (NG)'!AL42*Model!AM428/10^3,-'Assumptions (NG)'!AL42*Model!AM428/10^3)</f>
        <v>3.005310491</v>
      </c>
      <c r="AN652" s="160">
        <f>IF(Model!AN436+Model!AN437-Model!AN432-Model!AN435-AN599+AN547&gt;0,'Assumptions (NG)'!AM41*(Model!AN436+Model!AN437-Model!AN432-Model!AN435-AN599+AN547)-'Assumptions (NG)'!AM42*Model!AN428/10^3,-'Assumptions (NG)'!AM42*Model!AN428/10^3)</f>
        <v>2.94773373</v>
      </c>
      <c r="AO652" s="160">
        <f>IF(Model!AO436+Model!AO437-Model!AO432-Model!AO435-AO599+AO547&gt;0,'Assumptions (NG)'!AN41*(Model!AO436+Model!AO437-Model!AO432-Model!AO435-AO599+AO547)-'Assumptions (NG)'!AN42*Model!AO428/10^3,-'Assumptions (NG)'!AN42*Model!AO428/10^3)</f>
        <v>2.842250018</v>
      </c>
      <c r="AP652" s="160">
        <f>IF(Model!AP436+Model!AP437-Model!AP432-Model!AP435-AP599+AP547&gt;0,'Assumptions (NG)'!AO41*(Model!AP436+Model!AP437-Model!AP432-Model!AP435-AP599+AP547)-'Assumptions (NG)'!AO42*Model!AP428/10^3,-'Assumptions (NG)'!AO42*Model!AP428/10^3)</f>
        <v>2.761810027</v>
      </c>
      <c r="AQ652" s="160">
        <f>IF(Model!AQ436+Model!AQ437-Model!AQ432-Model!AQ435-AQ599+AQ547&gt;0,'Assumptions (NG)'!AP41*(Model!AQ436+Model!AQ437-Model!AQ432-Model!AQ435-AQ599+AQ547)-'Assumptions (NG)'!AP42*Model!AQ428/10^3,-'Assumptions (NG)'!AP42*Model!AQ428/10^3)</f>
        <v>2.828138328</v>
      </c>
      <c r="AR652" s="160">
        <f>IF(Model!AR436+Model!AR437-Model!AR432-Model!AR435-AR599+AR547&gt;0,'Assumptions (NG)'!AQ41*(Model!AR436+Model!AR437-Model!AR432-Model!AR435-AR599+AR547)-'Assumptions (NG)'!AQ42*Model!AR428/10^3,-'Assumptions (NG)'!AQ42*Model!AR428/10^3)</f>
        <v>3.056293479</v>
      </c>
      <c r="AS652" s="160">
        <f>IF(Model!AS436+Model!AS437-Model!AS432-Model!AS435-AS599+AS547&gt;0,'Assumptions (NG)'!AR41*(Model!AS436+Model!AS437-Model!AS432-Model!AS435-AS599+AS547)-'Assumptions (NG)'!AR42*Model!AS428/10^3,-'Assumptions (NG)'!AR42*Model!AS428/10^3)</f>
        <v>3.261274103</v>
      </c>
      <c r="AT652" s="160">
        <f>IF(Model!AT436+Model!AT437-Model!AT432-Model!AT435-AT599+AT547&gt;0,'Assumptions (NG)'!AS41*(Model!AT436+Model!AT437-Model!AT432-Model!AT435-AT599+AT547)-'Assumptions (NG)'!AS42*Model!AT428/10^3,-'Assumptions (NG)'!AS42*Model!AT428/10^3)</f>
        <v>3.451681965</v>
      </c>
      <c r="AU652" s="160">
        <f>IF(Model!AU436+Model!AU437-Model!AU432-Model!AU435-AU599+AU547&gt;0,'Assumptions (NG)'!AT41*(Model!AU436+Model!AU437-Model!AU432-Model!AU435-AU599+AU547)-'Assumptions (NG)'!AT42*Model!AU428/10^3,-'Assumptions (NG)'!AT42*Model!AU428/10^3)</f>
        <v>3.646004785</v>
      </c>
      <c r="AV652" s="160">
        <f>IF(Model!AV436+Model!AV437-Model!AV432-Model!AV435-AV599+AV547&gt;0,'Assumptions (NG)'!AU41*(Model!AV436+Model!AV437-Model!AV432-Model!AV435-AV599+AV547)-'Assumptions (NG)'!AU42*Model!AV428/10^3,-'Assumptions (NG)'!AU42*Model!AV428/10^3)</f>
        <v>3.822890851</v>
      </c>
      <c r="AW652" s="160">
        <f>IF(Model!AW436+Model!AW437-Model!AW432-Model!AW435-AW599+AW547&gt;0,'Assumptions (NG)'!AV41*(Model!AW436+Model!AW437-Model!AW432-Model!AW435-AW599+AW547)-'Assumptions (NG)'!AV42*Model!AW428/10^3,-'Assumptions (NG)'!AV42*Model!AW428/10^3)</f>
        <v>3.98317359</v>
      </c>
      <c r="AX652" s="160">
        <f>IF(Model!AX436+Model!AX437-Model!AX432-Model!AX435-AX599+AX547&gt;0,'Assumptions (NG)'!AW41*(Model!AX436+Model!AX437-Model!AX432-Model!AX435-AX599+AX547)-'Assumptions (NG)'!AW42*Model!AX428/10^3,-'Assumptions (NG)'!AW42*Model!AX428/10^3)</f>
        <v>4.15064618</v>
      </c>
      <c r="AY652" s="160">
        <f>IF(Model!AY436+Model!AY437-Model!AY432-Model!AY435-AY599+AY547&gt;0,'Assumptions (NG)'!AX41*(Model!AY436+Model!AY437-Model!AY432-Model!AY435-AY599+AY547)-'Assumptions (NG)'!AX42*Model!AY428/10^3,-'Assumptions (NG)'!AX42*Model!AY428/10^3)</f>
        <v>4.445081797</v>
      </c>
      <c r="AZ652" s="160">
        <f>IF(Model!AZ436+Model!AZ437-Model!AZ432-Model!AZ435-AZ599+AZ547&gt;0,'Assumptions (NG)'!AY41*(Model!AZ436+Model!AZ437-Model!AZ432-Model!AZ435-AZ599+AZ547)-'Assumptions (NG)'!AY42*Model!AZ428/10^3,-'Assumptions (NG)'!AY42*Model!AZ428/10^3)</f>
        <v>4.690768492</v>
      </c>
      <c r="BA652" s="160">
        <f>IF(Model!BA436+Model!BA437-Model!BA432-Model!BA435-BA599+BA547&gt;0,'Assumptions (NG)'!AZ41*(Model!BA436+Model!BA437-Model!BA432-Model!BA435-BA599+BA547)-'Assumptions (NG)'!AZ42*Model!BA428/10^3,-'Assumptions (NG)'!AZ42*Model!BA428/10^3)</f>
        <v>4.787539469</v>
      </c>
    </row>
    <row r="653" ht="15.75" customHeight="1">
      <c r="A653" s="207" t="s">
        <v>363</v>
      </c>
      <c r="B653" s="150" t="s">
        <v>364</v>
      </c>
      <c r="C653" s="154">
        <f>'Assumptions (NG)'!$V$40*C439/10^9+'Assumptions (NG)'!$V$39*C438/10^9</f>
        <v>1.133051</v>
      </c>
      <c r="D653" s="154">
        <f>'Assumptions (NG)'!$V$40*D439/10^9+'Assumptions (NG)'!$V$39*D438/10^9</f>
        <v>0.79180804</v>
      </c>
      <c r="E653" s="154">
        <f>'Assumptions (NG)'!$V$40*E439/10^9+'Assumptions (NG)'!$V$39*E438/10^9</f>
        <v>1.30293344</v>
      </c>
      <c r="F653" s="154">
        <f>'Assumptions (NG)'!$V$40*F439/10^9+'Assumptions (NG)'!$V$39*F438/10^9</f>
        <v>1.057328</v>
      </c>
      <c r="G653" s="154">
        <f>'Assumptions (NG)'!$V$40*G439/10^9+'Assumptions (NG)'!$V$39*G438/10^9</f>
        <v>0.3041962</v>
      </c>
      <c r="H653" s="154">
        <f>'Assumptions (NG)'!$V$40*H439/10^9+'Assumptions (NG)'!$V$39*H438/10^9</f>
        <v>0.0412204</v>
      </c>
      <c r="I653" s="154">
        <f>'Assumptions (NG)'!$V$40*I439/10^9+'Assumptions (NG)'!$V$39*I438/10^9</f>
        <v>0.10425844</v>
      </c>
      <c r="J653" s="154">
        <f>'Assumptions (NG)'!$V$40*J439/10^9+'Assumptions (NG)'!$V$39*J438/10^9</f>
        <v>0.10426</v>
      </c>
      <c r="K653" s="154">
        <f>'Assumptions (NG)'!$V$40*K439/10^9+'Assumptions (NG)'!$V$39*K438/10^9</f>
        <v>0.03588848</v>
      </c>
      <c r="L653" s="154">
        <f>'Assumptions (NG)'!$V$40*L439/10^9+'Assumptions (NG)'!$V$39*L438/10^9</f>
        <v>0.18497144</v>
      </c>
      <c r="M653" s="154">
        <f>'Assumptions (NG)'!$V$40*M439/10^9+'Assumptions (NG)'!$V$39*M438/10^9</f>
        <v>0.17308836</v>
      </c>
      <c r="N653" s="154">
        <f>'Assumptions (NG)'!$V$40*N439/10^9+'Assumptions (NG)'!$V$39*N438/10^9</f>
        <v>0.16006068</v>
      </c>
      <c r="O653" s="154">
        <f>'Assumptions (NG)'!$V$40*O439/10^9+'Assumptions (NG)'!$V$39*O438/10^9</f>
        <v>0.00235144</v>
      </c>
      <c r="P653" s="154">
        <f>'Assumptions (NG)'!$V$40*P439/10^9+'Assumptions (NG)'!$V$39*P438/10^9</f>
        <v>0.00311848</v>
      </c>
      <c r="Q653" s="154">
        <f>'Assumptions (NG)'!$V$40*Q439/10^9+'Assumptions (NG)'!$V$39*Q438/10^9</f>
        <v>0.41170928</v>
      </c>
      <c r="R653" s="154">
        <f>'Assumptions (NG)'!$V$40*R439/10^9+'Assumptions (NG)'!$V$39*R438/10^9</f>
        <v>0.13515832</v>
      </c>
      <c r="S653" s="154">
        <f>'Assumptions (NG)'!$V$40*S439/10^9+'Assumptions (NG)'!$V$39*S438/10^9</f>
        <v>0.0064124</v>
      </c>
      <c r="T653" s="154">
        <f>'Assumptions (NG)'!$V$40*T439/10^9+'Assumptions (NG)'!$V$39*T438/10^9</f>
        <v>0.395489</v>
      </c>
      <c r="U653" s="154">
        <f>'Assumptions (NG)'!$V$40*U439/10^9+'Assumptions (NG)'!$V$39*U438/10^9</f>
        <v>0.0053414</v>
      </c>
      <c r="V653" s="154">
        <f>'Assumptions (NG)'!$V$40*V439/10^9+'Assumptions (NG)'!$V$39*V438/10^9</f>
        <v>0</v>
      </c>
      <c r="W653" s="154">
        <f>'Assumptions (NG)'!$V$40*W439/10^9+'Assumptions (NG)'!$V$39*W438/10^9</f>
        <v>0</v>
      </c>
      <c r="X653" s="154">
        <f>'Assumptions (NG)'!$V$40*X439/10^9+'Assumptions (NG)'!$V$39*X438/10^9</f>
        <v>0.6422374686</v>
      </c>
      <c r="Y653" s="154">
        <f>'Assumptions (NG)'!$V$40*Y439/10^9+'Assumptions (NG)'!$V$39*Y438/10^9</f>
        <v>0.1343437886</v>
      </c>
      <c r="Z653" s="154">
        <f>'Assumptions (NG)'!$V$40*Z439/10^9+'Assumptions (NG)'!$V$39*Z438/10^9</f>
        <v>0.2059752286</v>
      </c>
      <c r="AA653" s="154">
        <f>'Assumptions (NG)'!$V$40*AA439/10^9+'Assumptions (NG)'!$V$39*AA438/10^9</f>
        <v>0.07005686856</v>
      </c>
      <c r="AB653" s="154">
        <f>'Assumptions (NG)'!$V$40*AB439/10^9+'Assumptions (NG)'!$V$39*AB438/10^9</f>
        <v>0.09186178856</v>
      </c>
      <c r="AC653" s="154">
        <f>'Assumptions (NG)'!$V$40*AC439/10^9+'Assumptions (NG)'!$V$39*AC438/10^9</f>
        <v>0.05148466856</v>
      </c>
      <c r="AD653" s="154">
        <f>'Assumptions (NG)'!$V$40*AD439/10^9+'Assumptions (NG)'!$V$39*AD438/10^9</f>
        <v>0.04814042856</v>
      </c>
      <c r="AE653" s="154">
        <f>'Assumptions (NG)'!$V$40*AE439/10^9+'Assumptions (NG)'!$V$39*AE438/10^9</f>
        <v>0.04920938856</v>
      </c>
      <c r="AF653" s="154">
        <f>'Assumptions (NG)'!$V$40*AF439/10^9+'Assumptions (NG)'!$V$39*AF438/10^9</f>
        <v>0.08743850856</v>
      </c>
      <c r="AG653" s="154">
        <f>'Assumptions (NG)'!$V$40*AG439/10^9+'Assumptions (NG)'!$V$39*AG438/10^9</f>
        <v>0.1670349086</v>
      </c>
      <c r="AH653" s="154">
        <f>'Assumptions (NG)'!$V$40*AH439/10^9+'Assumptions (NG)'!$V$39*AH438/10^9</f>
        <v>0.05877762856</v>
      </c>
      <c r="AI653" s="154">
        <f>'Assumptions (NG)'!$V$40*AI439/10^9+'Assumptions (NG)'!$V$39*AI438/10^9</f>
        <v>0.09774018856</v>
      </c>
      <c r="AJ653" s="154">
        <f>'Assumptions (NG)'!$V$40*AJ439/10^9+'Assumptions (NG)'!$V$39*AJ438/10^9</f>
        <v>0.04438818856</v>
      </c>
      <c r="AK653" s="154">
        <f>'Assumptions (NG)'!$V$40*AK439/10^9+'Assumptions (NG)'!$V$39*AK438/10^9</f>
        <v>0.08671510856</v>
      </c>
      <c r="AL653" s="154">
        <f>'Assumptions (NG)'!$V$40*AL439/10^9+'Assumptions (NG)'!$V$39*AL438/10^9</f>
        <v>0.1839952686</v>
      </c>
      <c r="AM653" s="154">
        <f>'Assumptions (NG)'!$V$40*AM439/10^9+'Assumptions (NG)'!$V$39*AM438/10^9</f>
        <v>1.176002349</v>
      </c>
      <c r="AN653" s="154">
        <f>'Assumptions (NG)'!$V$40*AN439/10^9+'Assumptions (NG)'!$V$39*AN438/10^9</f>
        <v>0.8305114286</v>
      </c>
      <c r="AO653" s="154">
        <f>'Assumptions (NG)'!$V$40*AO439/10^9+'Assumptions (NG)'!$V$39*AO438/10^9</f>
        <v>1.355298709</v>
      </c>
      <c r="AP653" s="154">
        <f>'Assumptions (NG)'!$V$40*AP439/10^9+'Assumptions (NG)'!$V$39*AP438/10^9</f>
        <v>1.103379469</v>
      </c>
      <c r="AQ653" s="154">
        <f>'Assumptions (NG)'!$V$40*AQ439/10^9+'Assumptions (NG)'!$V$39*AQ438/10^9</f>
        <v>0.3478425086</v>
      </c>
      <c r="AR653" s="154">
        <f>'Assumptions (NG)'!$V$40*AR439/10^9+'Assumptions (NG)'!$V$39*AR438/10^9</f>
        <v>0.08266554856</v>
      </c>
      <c r="AS653" s="154">
        <f>'Assumptions (NG)'!$V$40*AS439/10^9+'Assumptions (NG)'!$V$39*AS438/10^9</f>
        <v>0.1473988286</v>
      </c>
      <c r="AT653" s="154">
        <f>'Assumptions (NG)'!$V$40*AT439/10^9+'Assumptions (NG)'!$V$39*AT438/10^9</f>
        <v>0.1480708686</v>
      </c>
      <c r="AU653" s="154">
        <f>'Assumptions (NG)'!$V$40*AU439/10^9+'Assumptions (NG)'!$V$39*AU438/10^9</f>
        <v>0.08037050856</v>
      </c>
      <c r="AV653" s="154">
        <f>'Assumptions (NG)'!$V$40*AV439/10^9+'Assumptions (NG)'!$V$39*AV438/10^9</f>
        <v>0.2314717086</v>
      </c>
      <c r="AW653" s="154">
        <f>'Assumptions (NG)'!$V$40*AW439/10^9+'Assumptions (NG)'!$V$39*AW438/10^9</f>
        <v>0.2113075886</v>
      </c>
      <c r="AX653" s="154">
        <f>'Assumptions (NG)'!$V$40*AX439/10^9+'Assumptions (NG)'!$V$39*AX438/10^9</f>
        <v>0.2056579086</v>
      </c>
      <c r="AY653" s="154">
        <f>'Assumptions (NG)'!$V$40*AY439/10^9+'Assumptions (NG)'!$V$39*AY438/10^9</f>
        <v>0.04438818856</v>
      </c>
      <c r="AZ653" s="154">
        <f>'Assumptions (NG)'!$V$40*AZ439/10^9+'Assumptions (NG)'!$V$39*AZ438/10^9</f>
        <v>0.04593790856</v>
      </c>
      <c r="BA653" s="154">
        <f>'Assumptions (NG)'!$V$40*BA439/10^9+'Assumptions (NG)'!$V$39*BA438/10^9</f>
        <v>0.4571031886</v>
      </c>
      <c r="BB653" s="154"/>
      <c r="BC653" s="154"/>
      <c r="BD653" s="154"/>
      <c r="BE653" s="154"/>
      <c r="BF653" s="154"/>
    </row>
    <row r="654" ht="15.75" customHeight="1">
      <c r="A654" s="207" t="s">
        <v>399</v>
      </c>
      <c r="B654" s="150" t="s">
        <v>364</v>
      </c>
      <c r="C654" s="183">
        <f>C434*10^15/'Assumptions (NG)'!$V$34*'Assumptions (NG)'!$V$38/10^6</f>
        <v>101.2699743</v>
      </c>
      <c r="D654" s="183">
        <f>D434*10^15/'Assumptions (NG)'!$V$34*'Assumptions (NG)'!$V$38/10^6</f>
        <v>98.9887326</v>
      </c>
      <c r="E654" s="183">
        <f>E434*10^15/'Assumptions (NG)'!$V$34*'Assumptions (NG)'!$V$38/10^6</f>
        <v>97.58955657</v>
      </c>
      <c r="F654" s="183">
        <f>F434*10^15/'Assumptions (NG)'!$V$34*'Assumptions (NG)'!$V$38/10^6</f>
        <v>86.76751947</v>
      </c>
      <c r="G654" s="183">
        <f>G434*10^15/'Assumptions (NG)'!$V$34*'Assumptions (NG)'!$V$38/10^6</f>
        <v>87.99776836</v>
      </c>
      <c r="H654" s="183">
        <f>H434*10^15/'Assumptions (NG)'!$V$34*'Assumptions (NG)'!$V$38/10^6</f>
        <v>93.10988787</v>
      </c>
      <c r="I654" s="183">
        <f>I434*10^15/'Assumptions (NG)'!$V$34*'Assumptions (NG)'!$V$38/10^6</f>
        <v>91.46389676</v>
      </c>
      <c r="J654" s="183">
        <f>J434*10^15/'Assumptions (NG)'!$V$34*'Assumptions (NG)'!$V$38/10^6</f>
        <v>89.96934583</v>
      </c>
      <c r="K654" s="183">
        <f>K434*10^15/'Assumptions (NG)'!$V$34*'Assumptions (NG)'!$V$38/10^6</f>
        <v>86.40542793</v>
      </c>
      <c r="L654" s="183">
        <f>L434*10^15/'Assumptions (NG)'!$V$34*'Assumptions (NG)'!$V$38/10^6</f>
        <v>83.08078643</v>
      </c>
      <c r="M654" s="183">
        <f>M434*10^15/'Assumptions (NG)'!$V$34*'Assumptions (NG)'!$V$38/10^6</f>
        <v>78.37979378</v>
      </c>
      <c r="N654" s="183">
        <f>N434*10^15/'Assumptions (NG)'!$V$34*'Assumptions (NG)'!$V$38/10^6</f>
        <v>85.53364942</v>
      </c>
      <c r="O654" s="183">
        <f>O434*10^15/'Assumptions (NG)'!$V$34*'Assumptions (NG)'!$V$38/10^6</f>
        <v>87.82569</v>
      </c>
      <c r="P654" s="183">
        <f>P434*10^15/'Assumptions (NG)'!$V$34*'Assumptions (NG)'!$V$38/10^6</f>
        <v>84.35106393</v>
      </c>
      <c r="Q654" s="183">
        <f>Q434*10^15/'Assumptions (NG)'!$V$34*'Assumptions (NG)'!$V$38/10^6</f>
        <v>83.34315911</v>
      </c>
      <c r="R654" s="183">
        <f>R434*10^15/'Assumptions (NG)'!$V$34*'Assumptions (NG)'!$V$38/10^6</f>
        <v>96.65768954</v>
      </c>
      <c r="S654" s="183">
        <f>S434*10^15/'Assumptions (NG)'!$V$34*'Assumptions (NG)'!$V$38/10^6</f>
        <v>91.74648139</v>
      </c>
      <c r="T654" s="183">
        <f>T434*10^15/'Assumptions (NG)'!$V$34*'Assumptions (NG)'!$V$38/10^6</f>
        <v>82.99361585</v>
      </c>
      <c r="U654" s="183">
        <f>U434*10^15/'Assumptions (NG)'!$V$34*'Assumptions (NG)'!$V$38/10^6</f>
        <v>95.37126007</v>
      </c>
      <c r="V654" s="183">
        <f>V434*10^15/'Assumptions (NG)'!$V$34*'Assumptions (NG)'!$V$38/10^6</f>
        <v>93.46384703</v>
      </c>
      <c r="W654" s="183">
        <f>W434*10^15/'Assumptions (NG)'!$V$34*'Assumptions (NG)'!$V$38/10^6</f>
        <v>91.55643398</v>
      </c>
      <c r="X654" s="183">
        <f>X434*10^15/'Assumptions (NG)'!$V$34*'Assumptions (NG)'!$V$38/10^6</f>
        <v>90.57789945</v>
      </c>
      <c r="Y654" s="183">
        <f>Y434*10^15/'Assumptions (NG)'!$V$34*'Assumptions (NG)'!$V$38/10^6</f>
        <v>89.5631349</v>
      </c>
      <c r="Z654" s="183">
        <f>Z434*10^15/'Assumptions (NG)'!$V$34*'Assumptions (NG)'!$V$38/10^6</f>
        <v>88.5121403</v>
      </c>
      <c r="AA654" s="183">
        <f>AA434*10^15/'Assumptions (NG)'!$V$34*'Assumptions (NG)'!$V$38/10^6</f>
        <v>87.42491568</v>
      </c>
      <c r="AB654" s="183">
        <f>AB434*10^15/'Assumptions (NG)'!$V$34*'Assumptions (NG)'!$V$38/10^6</f>
        <v>86.30146102</v>
      </c>
      <c r="AC654" s="183">
        <f>AC434*10^15/'Assumptions (NG)'!$V$34*'Assumptions (NG)'!$V$38/10^6</f>
        <v>85.14177632</v>
      </c>
      <c r="AD654" s="183">
        <f>AD434*10^15/'Assumptions (NG)'!$V$34*'Assumptions (NG)'!$V$38/10^6</f>
        <v>83.94586159</v>
      </c>
      <c r="AE654" s="183">
        <f>AE434*10^15/'Assumptions (NG)'!$V$34*'Assumptions (NG)'!$V$38/10^6</f>
        <v>84.76605001</v>
      </c>
      <c r="AF654" s="183">
        <f>AF434*10^15/'Assumptions (NG)'!$V$34*'Assumptions (NG)'!$V$38/10^6</f>
        <v>85.58623843</v>
      </c>
      <c r="AG654" s="183">
        <f>AG434*10^15/'Assumptions (NG)'!$V$34*'Assumptions (NG)'!$V$38/10^6</f>
        <v>86.40642686</v>
      </c>
      <c r="AH654" s="183">
        <f>AH434*10^15/'Assumptions (NG)'!$V$34*'Assumptions (NG)'!$V$38/10^6</f>
        <v>87.22661528</v>
      </c>
      <c r="AI654" s="183">
        <f>AI434*10^15/'Assumptions (NG)'!$V$34*'Assumptions (NG)'!$V$38/10^6</f>
        <v>88.0468037</v>
      </c>
      <c r="AJ654" s="183">
        <f>AJ434*10^15/'Assumptions (NG)'!$V$34*'Assumptions (NG)'!$V$38/10^6</f>
        <v>88.86699212</v>
      </c>
      <c r="AK654" s="183">
        <f>AK434*10^15/'Assumptions (NG)'!$V$34*'Assumptions (NG)'!$V$38/10^6</f>
        <v>89.68718054</v>
      </c>
      <c r="AL654" s="183">
        <f>AL434*10^15/'Assumptions (NG)'!$V$34*'Assumptions (NG)'!$V$38/10^6</f>
        <v>90.50736896</v>
      </c>
      <c r="AM654" s="183">
        <f>AM434*10^15/'Assumptions (NG)'!$V$34*'Assumptions (NG)'!$V$38/10^6</f>
        <v>91.32755739</v>
      </c>
      <c r="AN654" s="183">
        <f>AN434*10^15/'Assumptions (NG)'!$V$34*'Assumptions (NG)'!$V$38/10^6</f>
        <v>92.14774581</v>
      </c>
      <c r="AO654" s="183">
        <f>AO434*10^15/'Assumptions (NG)'!$V$34*'Assumptions (NG)'!$V$38/10^6</f>
        <v>92.96793423</v>
      </c>
      <c r="AP654" s="183">
        <f>AP434*10^15/'Assumptions (NG)'!$V$34*'Assumptions (NG)'!$V$38/10^6</f>
        <v>93.78812265</v>
      </c>
      <c r="AQ654" s="183">
        <f>AQ434*10^15/'Assumptions (NG)'!$V$34*'Assumptions (NG)'!$V$38/10^6</f>
        <v>94.60831107</v>
      </c>
      <c r="AR654" s="183">
        <f>AR434*10^15/'Assumptions (NG)'!$V$34*'Assumptions (NG)'!$V$38/10^6</f>
        <v>95.42849949</v>
      </c>
      <c r="AS654" s="183">
        <f>AS434*10^15/'Assumptions (NG)'!$V$34*'Assumptions (NG)'!$V$38/10^6</f>
        <v>96.24868792</v>
      </c>
      <c r="AT654" s="183">
        <f>AT434*10^15/'Assumptions (NG)'!$V$34*'Assumptions (NG)'!$V$38/10^6</f>
        <v>97.06887634</v>
      </c>
      <c r="AU654" s="183">
        <f>AU434*10^15/'Assumptions (NG)'!$V$34*'Assumptions (NG)'!$V$38/10^6</f>
        <v>97.88906476</v>
      </c>
      <c r="AV654" s="183">
        <f>AV434*10^15/'Assumptions (NG)'!$V$34*'Assumptions (NG)'!$V$38/10^6</f>
        <v>98.70925318</v>
      </c>
      <c r="AW654" s="183">
        <f>AW434*10^15/'Assumptions (NG)'!$V$34*'Assumptions (NG)'!$V$38/10^6</f>
        <v>99.5294416</v>
      </c>
      <c r="AX654" s="183">
        <f>AX434*10^15/'Assumptions (NG)'!$V$34*'Assumptions (NG)'!$V$38/10^6</f>
        <v>100.34963</v>
      </c>
      <c r="AY654" s="183">
        <f>AY434*10^15/'Assumptions (NG)'!$V$34*'Assumptions (NG)'!$V$38/10^6</f>
        <v>101.1698184</v>
      </c>
      <c r="AZ654" s="183">
        <f>AZ434*10^15/'Assumptions (NG)'!$V$34*'Assumptions (NG)'!$V$38/10^6</f>
        <v>101.9900069</v>
      </c>
      <c r="BA654" s="183">
        <f>BA434*10^15/'Assumptions (NG)'!$V$34*'Assumptions (NG)'!$V$38/10^6</f>
        <v>102.8101953</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1.6355305</v>
      </c>
      <c r="D656" s="229">
        <f>sum('Assumptions (NG non-electricity'!C3,'Assumptions (NG non-electricity'!C6)+'Assumptions (NG non-electricity'!C7*'Assumptions (NG non-electricity'!C9</f>
        <v>1.5745745</v>
      </c>
      <c r="E656" s="229">
        <f>sum('Assumptions (NG non-electricity'!D3,'Assumptions (NG non-electricity'!D6)+'Assumptions (NG non-electricity'!D7*'Assumptions (NG non-electricity'!D9</f>
        <v>1.6110215</v>
      </c>
      <c r="F656" s="229">
        <f>sum('Assumptions (NG non-electricity'!E3,'Assumptions (NG non-electricity'!E6)+'Assumptions (NG non-electricity'!E7*'Assumptions (NG non-electricity'!E9</f>
        <v>1.535397</v>
      </c>
      <c r="G656" s="229">
        <f>sum('Assumptions (NG non-electricity'!F3,'Assumptions (NG non-electricity'!F6)+'Assumptions (NG non-electricity'!F7*'Assumptions (NG non-electricity'!F9</f>
        <v>1.47504</v>
      </c>
      <c r="H656" s="229">
        <f>sum('Assumptions (NG non-electricity'!G3,'Assumptions (NG non-electricity'!G6)+'Assumptions (NG non-electricity'!G7*'Assumptions (NG non-electricity'!G9</f>
        <v>1.1915425</v>
      </c>
      <c r="I656" s="229">
        <f>sum('Assumptions (NG non-electricity'!H3,'Assumptions (NG non-electricity'!H6)+'Assumptions (NG non-electricity'!H7*'Assumptions (NG non-electricity'!H9</f>
        <v>1.13798</v>
      </c>
      <c r="J656" s="229">
        <f>sum('Assumptions (NG non-electricity'!I3,'Assumptions (NG non-electricity'!I6)+'Assumptions (NG non-electricity'!I7*'Assumptions (NG non-electricity'!I9</f>
        <v>1.197667</v>
      </c>
      <c r="K656" s="229">
        <f>sum('Assumptions (NG non-electricity'!J3,'Assumptions (NG non-electricity'!J6)+'Assumptions (NG non-electricity'!J7*'Assumptions (NG non-electricity'!J9</f>
        <v>1.217913</v>
      </c>
      <c r="L656" s="229">
        <f>sum('Assumptions (NG non-electricity'!K3,'Assumptions (NG non-electricity'!K6)+'Assumptions (NG non-electricity'!K7*'Assumptions (NG non-electricity'!K9</f>
        <v>1.1556465</v>
      </c>
      <c r="M656" s="229">
        <f>sum('Assumptions (NG non-electricity'!L3,'Assumptions (NG non-electricity'!L6)+'Assumptions (NG non-electricity'!L7*'Assumptions (NG non-electricity'!L9</f>
        <v>1.329185</v>
      </c>
      <c r="N656" s="229">
        <f>sum('Assumptions (NG non-electricity'!M3,'Assumptions (NG non-electricity'!M6)+'Assumptions (NG non-electricity'!M7*'Assumptions (NG non-electricity'!M9</f>
        <v>1.3107895</v>
      </c>
      <c r="O656" s="229">
        <f>sum('Assumptions (NG non-electricity'!N3,'Assumptions (NG non-electricity'!N6)+'Assumptions (NG non-electricity'!N7*'Assumptions (NG non-electricity'!N9</f>
        <v>1.304865</v>
      </c>
      <c r="P656" s="229">
        <f>sum('Assumptions (NG non-electricity'!O3,'Assumptions (NG non-electricity'!O6)+'Assumptions (NG non-electricity'!O7*'Assumptions (NG non-electricity'!O9</f>
        <v>1.380913</v>
      </c>
      <c r="Q656" s="229">
        <f>sum('Assumptions (NG non-electricity'!P3,'Assumptions (NG non-electricity'!P6)+'Assumptions (NG non-electricity'!P7*'Assumptions (NG non-electricity'!P9</f>
        <v>1.4616185</v>
      </c>
      <c r="R656" s="229">
        <f>sum('Assumptions (NG non-electricity'!Q3,'Assumptions (NG non-electricity'!Q6)+'Assumptions (NG non-electricity'!Q7*'Assumptions (NG non-electricity'!Q9</f>
        <v>1.448332</v>
      </c>
      <c r="S656" s="229">
        <f>sum('Assumptions (NG non-electricity'!R3,'Assumptions (NG non-electricity'!R6)+'Assumptions (NG non-electricity'!R7*'Assumptions (NG non-electricity'!R9</f>
        <v>1.4144155</v>
      </c>
      <c r="T656" s="229">
        <f>sum('Assumptions (NG non-electricity'!S3,'Assumptions (NG non-electricity'!S6)+'Assumptions (NG non-electricity'!S7*'Assumptions (NG non-electricity'!S9</f>
        <v>1.426688135</v>
      </c>
      <c r="U656" s="229">
        <f>sum('Assumptions (NG non-electricity'!T3,'Assumptions (NG non-electricity'!T6)+'Assumptions (NG non-electricity'!T7*'Assumptions (NG non-electricity'!T9</f>
        <v>1.440314685</v>
      </c>
      <c r="V656" s="229">
        <f>sum('Assumptions (NG non-electricity'!U3,'Assumptions (NG non-electricity'!U6)+'Assumptions (NG non-electricity'!U7*'Assumptions (NG non-electricity'!U9</f>
        <v>1.453941235</v>
      </c>
      <c r="W656" s="229">
        <f>sum('Assumptions (NG non-electricity'!V3,'Assumptions (NG non-electricity'!V6)+'Assumptions (NG non-electricity'!V7*'Assumptions (NG non-electricity'!V9</f>
        <v>1.467567785</v>
      </c>
      <c r="X656" s="229">
        <f>sum('Assumptions (NG non-electricity'!W3,'Assumptions (NG non-electricity'!W6)+'Assumptions (NG non-electricity'!W7*'Assumptions (NG non-electricity'!W9</f>
        <v>1.481194335</v>
      </c>
      <c r="Y656" s="229">
        <f>sum('Assumptions (NG non-electricity'!X3,'Assumptions (NG non-electricity'!X6)+'Assumptions (NG non-electricity'!X7*'Assumptions (NG non-electricity'!X9</f>
        <v>1.494820885</v>
      </c>
      <c r="Z656" s="229">
        <f>sum('Assumptions (NG non-electricity'!Y3,'Assumptions (NG non-electricity'!Y6)+'Assumptions (NG non-electricity'!Y7*'Assumptions (NG non-electricity'!Y9</f>
        <v>1.508447435</v>
      </c>
      <c r="AA656" s="229">
        <f>sum('Assumptions (NG non-electricity'!Z3,'Assumptions (NG non-electricity'!Z6)+'Assumptions (NG non-electricity'!Z7*'Assumptions (NG non-electricity'!Z9</f>
        <v>1.522073985</v>
      </c>
      <c r="AB656" s="229">
        <f>sum('Assumptions (NG non-electricity'!AA3,'Assumptions (NG non-electricity'!AA6)+'Assumptions (NG non-electricity'!AA7*'Assumptions (NG non-electricity'!AA9</f>
        <v>1.535700535</v>
      </c>
      <c r="AC656" s="229">
        <f>sum('Assumptions (NG non-electricity'!AB3,'Assumptions (NG non-electricity'!AB6)+'Assumptions (NG non-electricity'!AB7*'Assumptions (NG non-electricity'!AB9</f>
        <v>1.549327085</v>
      </c>
      <c r="AD656" s="229">
        <f>sum('Assumptions (NG non-electricity'!AC3,'Assumptions (NG non-electricity'!AC6)+'Assumptions (NG non-electricity'!AC7*'Assumptions (NG non-electricity'!AC9</f>
        <v>1.562953635</v>
      </c>
      <c r="AE656" s="229">
        <f>sum('Assumptions (NG non-electricity'!AD3,'Assumptions (NG non-electricity'!AD6)+'Assumptions (NG non-electricity'!AD7*'Assumptions (NG non-electricity'!AD9</f>
        <v>1.576580186</v>
      </c>
      <c r="AF656" s="229">
        <f>sum('Assumptions (NG non-electricity'!AE3,'Assumptions (NG non-electricity'!AE6)+'Assumptions (NG non-electricity'!AE7*'Assumptions (NG non-electricity'!AE9</f>
        <v>1.590206736</v>
      </c>
      <c r="AG656" s="229">
        <f>sum('Assumptions (NG non-electricity'!AF3,'Assumptions (NG non-electricity'!AF6)+'Assumptions (NG non-electricity'!AF7*'Assumptions (NG non-electricity'!AF9</f>
        <v>1.603833286</v>
      </c>
      <c r="AH656" s="229">
        <f>sum('Assumptions (NG non-electricity'!AG3,'Assumptions (NG non-electricity'!AG6)+'Assumptions (NG non-electricity'!AG7*'Assumptions (NG non-electricity'!AG9</f>
        <v>1.617459836</v>
      </c>
      <c r="AI656" s="229">
        <f>sum('Assumptions (NG non-electricity'!AH3,'Assumptions (NG non-electricity'!AH6)+'Assumptions (NG non-electricity'!AH7*'Assumptions (NG non-electricity'!AH9</f>
        <v>1.631086386</v>
      </c>
      <c r="AJ656" s="229">
        <f>sum('Assumptions (NG non-electricity'!AI3,'Assumptions (NG non-electricity'!AI6)+'Assumptions (NG non-electricity'!AI7*'Assumptions (NG non-electricity'!AI9</f>
        <v>1.644712936</v>
      </c>
      <c r="AK656" s="229">
        <f>sum('Assumptions (NG non-electricity'!AJ3,'Assumptions (NG non-electricity'!AJ6)+'Assumptions (NG non-electricity'!AJ7*'Assumptions (NG non-electricity'!AJ9</f>
        <v>1.658339486</v>
      </c>
      <c r="AL656" s="229">
        <f>sum('Assumptions (NG non-electricity'!AK3,'Assumptions (NG non-electricity'!AK6)+'Assumptions (NG non-electricity'!AK7*'Assumptions (NG non-electricity'!AK9</f>
        <v>1.671966036</v>
      </c>
      <c r="AM656" s="229">
        <f>sum('Assumptions (NG non-electricity'!AL3,'Assumptions (NG non-electricity'!AL6)+'Assumptions (NG non-electricity'!AL7*'Assumptions (NG non-electricity'!AL9</f>
        <v>1.685592586</v>
      </c>
      <c r="AN656" s="229">
        <f>sum('Assumptions (NG non-electricity'!AM3,'Assumptions (NG non-electricity'!AM6)+'Assumptions (NG non-electricity'!AM7*'Assumptions (NG non-electricity'!AM9</f>
        <v>1.699219136</v>
      </c>
      <c r="AO656" s="229">
        <f>sum('Assumptions (NG non-electricity'!AN3,'Assumptions (NG non-electricity'!AN6)+'Assumptions (NG non-electricity'!AN7*'Assumptions (NG non-electricity'!AN9</f>
        <v>1.712845686</v>
      </c>
      <c r="AP656" s="229">
        <f>sum('Assumptions (NG non-electricity'!AO3,'Assumptions (NG non-electricity'!AO6)+'Assumptions (NG non-electricity'!AO7*'Assumptions (NG non-electricity'!AO9</f>
        <v>1.726472236</v>
      </c>
      <c r="AQ656" s="229">
        <f>sum('Assumptions (NG non-electricity'!AP3,'Assumptions (NG non-electricity'!AP6)+'Assumptions (NG non-electricity'!AP7*'Assumptions (NG non-electricity'!AP9</f>
        <v>1.740098786</v>
      </c>
      <c r="AR656" s="229">
        <f>sum('Assumptions (NG non-electricity'!AQ3,'Assumptions (NG non-electricity'!AQ6)+'Assumptions (NG non-electricity'!AQ7*'Assumptions (NG non-electricity'!AQ9</f>
        <v>1.753725336</v>
      </c>
      <c r="AS656" s="229">
        <f>sum('Assumptions (NG non-electricity'!AR3,'Assumptions (NG non-electricity'!AR6)+'Assumptions (NG non-electricity'!AR7*'Assumptions (NG non-electricity'!AR9</f>
        <v>1.767351886</v>
      </c>
      <c r="AT656" s="229">
        <f>sum('Assumptions (NG non-electricity'!AS3,'Assumptions (NG non-electricity'!AS6)+'Assumptions (NG non-electricity'!AS7*'Assumptions (NG non-electricity'!AS9</f>
        <v>1.780978436</v>
      </c>
      <c r="AU656" s="229">
        <f>sum('Assumptions (NG non-electricity'!AT3,'Assumptions (NG non-electricity'!AT6)+'Assumptions (NG non-electricity'!AT7*'Assumptions (NG non-electricity'!AT9</f>
        <v>1.794604986</v>
      </c>
      <c r="AV656" s="229">
        <f>sum('Assumptions (NG non-electricity'!AU3,'Assumptions (NG non-electricity'!AU6)+'Assumptions (NG non-electricity'!AU7*'Assumptions (NG non-electricity'!AU9</f>
        <v>1.808231536</v>
      </c>
      <c r="AW656" s="229">
        <f>sum('Assumptions (NG non-electricity'!AV3,'Assumptions (NG non-electricity'!AV6)+'Assumptions (NG non-electricity'!AV7*'Assumptions (NG non-electricity'!AV9</f>
        <v>1.821858086</v>
      </c>
      <c r="AX656" s="229">
        <f>sum('Assumptions (NG non-electricity'!AW3,'Assumptions (NG non-electricity'!AW6)+'Assumptions (NG non-electricity'!AW7*'Assumptions (NG non-electricity'!AW9</f>
        <v>1.835484636</v>
      </c>
      <c r="AY656" s="229">
        <f>sum('Assumptions (NG non-electricity'!AX3,'Assumptions (NG non-electricity'!AX6)+'Assumptions (NG non-electricity'!AX7*'Assumptions (NG non-electricity'!AX9</f>
        <v>1.849111186</v>
      </c>
      <c r="AZ656" s="229">
        <f>sum('Assumptions (NG non-electricity'!AY3,'Assumptions (NG non-electricity'!AY6)+'Assumptions (NG non-electricity'!AY7*'Assumptions (NG non-electricity'!AY9</f>
        <v>1.862737736</v>
      </c>
      <c r="BA656" s="229">
        <f>sum('Assumptions (NG non-electricity'!AZ3,'Assumptions (NG non-electricity'!AZ6)+'Assumptions (NG non-electricity'!AZ7*'Assumptions (NG non-electricity'!AZ9</f>
        <v>1.876364286</v>
      </c>
    </row>
    <row r="657" ht="15.75" customHeight="1">
      <c r="A657" s="186" t="s">
        <v>402</v>
      </c>
      <c r="B657" s="150" t="s">
        <v>392</v>
      </c>
      <c r="C657" s="229">
        <f>sum('Assumptions (NG non-electricity'!B3,'Assumptions (NG non-electricity'!B6)</f>
        <v>0.396845</v>
      </c>
      <c r="D657" s="229">
        <f>sum('Assumptions (NG non-electricity'!C3,'Assumptions (NG non-electricity'!C6)</f>
        <v>0.389309</v>
      </c>
      <c r="E657" s="229">
        <f>sum('Assumptions (NG non-electricity'!D3,'Assumptions (NG non-electricity'!D6)</f>
        <v>0.450694</v>
      </c>
      <c r="F657" s="229">
        <f>sum('Assumptions (NG non-electricity'!E3,'Assumptions (NG non-electricity'!E6)</f>
        <v>0.437587</v>
      </c>
      <c r="G657" s="229">
        <f>sum('Assumptions (NG non-electricity'!F3,'Assumptions (NG non-electricity'!F6)</f>
        <v>0.396283</v>
      </c>
      <c r="H657" s="229">
        <f>sum('Assumptions (NG non-electricity'!G3,'Assumptions (NG non-electricity'!G6)</f>
        <v>0.354745</v>
      </c>
      <c r="I657" s="229">
        <f>sum('Assumptions (NG non-electricity'!H3,'Assumptions (NG non-electricity'!H6)</f>
        <v>0.32182</v>
      </c>
      <c r="J657" s="229">
        <f>sum('Assumptions (NG non-electricity'!I3,'Assumptions (NG non-electricity'!I6)</f>
        <v>0.370538</v>
      </c>
      <c r="K657" s="229">
        <f>sum('Assumptions (NG non-electricity'!J3,'Assumptions (NG non-electricity'!J6)</f>
        <v>0.369448</v>
      </c>
      <c r="L657" s="229">
        <f>sum('Assumptions (NG non-electricity'!K3,'Assumptions (NG non-electricity'!K6)</f>
        <v>0.368358</v>
      </c>
      <c r="M657" s="229">
        <f>sum('Assumptions (NG non-electricity'!L3,'Assumptions (NG non-electricity'!L6)</f>
        <v>0.428932</v>
      </c>
      <c r="N657" s="229">
        <f>sum('Assumptions (NG non-electricity'!M3,'Assumptions (NG non-electricity'!M6)</f>
        <v>0.395201</v>
      </c>
      <c r="O657" s="229">
        <f>sum('Assumptions (NG non-electricity'!N3,'Assumptions (NG non-electricity'!N6)</f>
        <v>0.340704</v>
      </c>
      <c r="P657" s="229">
        <f>sum('Assumptions (NG non-electricity'!O3,'Assumptions (NG non-electricity'!O6)</f>
        <v>0.39034</v>
      </c>
      <c r="Q657" s="229">
        <f>sum('Assumptions (NG non-electricity'!P3,'Assumptions (NG non-electricity'!P6)</f>
        <v>0.433655</v>
      </c>
      <c r="R657" s="229">
        <f>sum('Assumptions (NG non-electricity'!Q3,'Assumptions (NG non-electricity'!Q6)</f>
        <v>0.400944</v>
      </c>
      <c r="S657" s="229">
        <f>sum('Assumptions (NG non-electricity'!R3,'Assumptions (NG non-electricity'!R6)</f>
        <v>0.349841</v>
      </c>
      <c r="T657" s="229">
        <f>sum('Assumptions (NG non-electricity'!S3,'Assumptions (NG non-electricity'!S6)</f>
        <v>0.3500961353</v>
      </c>
      <c r="U657" s="229">
        <f>sum('Assumptions (NG non-electricity'!T3,'Assumptions (NG non-electricity'!T6)</f>
        <v>0.3515895075</v>
      </c>
      <c r="V657" s="229">
        <f>sum('Assumptions (NG non-electricity'!U3,'Assumptions (NG non-electricity'!U6)</f>
        <v>0.3530828798</v>
      </c>
      <c r="W657" s="229">
        <f>sum('Assumptions (NG non-electricity'!V3,'Assumptions (NG non-electricity'!V6)</f>
        <v>0.3545762521</v>
      </c>
      <c r="X657" s="229">
        <f>sum('Assumptions (NG non-electricity'!W3,'Assumptions (NG non-electricity'!W6)</f>
        <v>0.3560696243</v>
      </c>
      <c r="Y657" s="229">
        <f>sum('Assumptions (NG non-electricity'!X3,'Assumptions (NG non-electricity'!X6)</f>
        <v>0.3575629966</v>
      </c>
      <c r="Z657" s="229">
        <f>sum('Assumptions (NG non-electricity'!Y3,'Assumptions (NG non-electricity'!Y6)</f>
        <v>0.3590563689</v>
      </c>
      <c r="AA657" s="229">
        <f>sum('Assumptions (NG non-electricity'!Z3,'Assumptions (NG non-electricity'!Z6)</f>
        <v>0.3605497411</v>
      </c>
      <c r="AB657" s="229">
        <f>sum('Assumptions (NG non-electricity'!AA3,'Assumptions (NG non-electricity'!AA6)</f>
        <v>0.3620431134</v>
      </c>
      <c r="AC657" s="229">
        <f>sum('Assumptions (NG non-electricity'!AB3,'Assumptions (NG non-electricity'!AB6)</f>
        <v>0.3635364857</v>
      </c>
      <c r="AD657" s="229">
        <f>sum('Assumptions (NG non-electricity'!AC3,'Assumptions (NG non-electricity'!AC6)</f>
        <v>0.3650298579</v>
      </c>
      <c r="AE657" s="229">
        <f>sum('Assumptions (NG non-electricity'!AD3,'Assumptions (NG non-electricity'!AD6)</f>
        <v>0.3665232302</v>
      </c>
      <c r="AF657" s="229">
        <f>sum('Assumptions (NG non-electricity'!AE3,'Assumptions (NG non-electricity'!AE6)</f>
        <v>0.3680166025</v>
      </c>
      <c r="AG657" s="229">
        <f>sum('Assumptions (NG non-electricity'!AF3,'Assumptions (NG non-electricity'!AF6)</f>
        <v>0.3695099747</v>
      </c>
      <c r="AH657" s="229">
        <f>sum('Assumptions (NG non-electricity'!AG3,'Assumptions (NG non-electricity'!AG6)</f>
        <v>0.371003347</v>
      </c>
      <c r="AI657" s="229">
        <f>sum('Assumptions (NG non-electricity'!AH3,'Assumptions (NG non-electricity'!AH6)</f>
        <v>0.3724967193</v>
      </c>
      <c r="AJ657" s="229">
        <f>sum('Assumptions (NG non-electricity'!AI3,'Assumptions (NG non-electricity'!AI6)</f>
        <v>0.3739900915</v>
      </c>
      <c r="AK657" s="229">
        <f>sum('Assumptions (NG non-electricity'!AJ3,'Assumptions (NG non-electricity'!AJ6)</f>
        <v>0.3754834638</v>
      </c>
      <c r="AL657" s="229">
        <f>sum('Assumptions (NG non-electricity'!AK3,'Assumptions (NG non-electricity'!AK6)</f>
        <v>0.376976836</v>
      </c>
      <c r="AM657" s="229">
        <f>sum('Assumptions (NG non-electricity'!AL3,'Assumptions (NG non-electricity'!AL6)</f>
        <v>0.3784702083</v>
      </c>
      <c r="AN657" s="229">
        <f>sum('Assumptions (NG non-electricity'!AM3,'Assumptions (NG non-electricity'!AM6)</f>
        <v>0.3799635806</v>
      </c>
      <c r="AO657" s="229">
        <f>sum('Assumptions (NG non-electricity'!AN3,'Assumptions (NG non-electricity'!AN6)</f>
        <v>0.3814569528</v>
      </c>
      <c r="AP657" s="229">
        <f>sum('Assumptions (NG non-electricity'!AO3,'Assumptions (NG non-electricity'!AO6)</f>
        <v>0.3829503251</v>
      </c>
      <c r="AQ657" s="229">
        <f>sum('Assumptions (NG non-electricity'!AP3,'Assumptions (NG non-electricity'!AP6)</f>
        <v>0.3844436974</v>
      </c>
      <c r="AR657" s="229">
        <f>sum('Assumptions (NG non-electricity'!AQ3,'Assumptions (NG non-electricity'!AQ6)</f>
        <v>0.3859370696</v>
      </c>
      <c r="AS657" s="229">
        <f>sum('Assumptions (NG non-electricity'!AR3,'Assumptions (NG non-electricity'!AR6)</f>
        <v>0.3874304419</v>
      </c>
      <c r="AT657" s="229">
        <f>sum('Assumptions (NG non-electricity'!AS3,'Assumptions (NG non-electricity'!AS6)</f>
        <v>0.3889238142</v>
      </c>
      <c r="AU657" s="229">
        <f>sum('Assumptions (NG non-electricity'!AT3,'Assumptions (NG non-electricity'!AT6)</f>
        <v>0.3904171864</v>
      </c>
      <c r="AV657" s="229">
        <f>sum('Assumptions (NG non-electricity'!AU3,'Assumptions (NG non-electricity'!AU6)</f>
        <v>0.3919105587</v>
      </c>
      <c r="AW657" s="229">
        <f>sum('Assumptions (NG non-electricity'!AV3,'Assumptions (NG non-electricity'!AV6)</f>
        <v>0.393403931</v>
      </c>
      <c r="AX657" s="229">
        <f>sum('Assumptions (NG non-electricity'!AW3,'Assumptions (NG non-electricity'!AW6)</f>
        <v>0.3948973032</v>
      </c>
      <c r="AY657" s="229">
        <f>sum('Assumptions (NG non-electricity'!AX3,'Assumptions (NG non-electricity'!AX6)</f>
        <v>0.3963906755</v>
      </c>
      <c r="AZ657" s="229">
        <f>sum('Assumptions (NG non-electricity'!AY3,'Assumptions (NG non-electricity'!AY6)</f>
        <v>0.3978840478</v>
      </c>
      <c r="BA657" s="229">
        <f>sum('Assumptions (NG non-electricity'!AZ3,'Assumptions (NG non-electricity'!AZ6)</f>
        <v>0.39937742</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34.3</v>
      </c>
      <c r="AD670" s="235">
        <f>'Assumptions (Wind)'!AC42</f>
        <v>75</v>
      </c>
      <c r="AE670" s="235">
        <f>'Assumptions (Wind)'!AD42</f>
        <v>0</v>
      </c>
      <c r="AF670" s="235">
        <f>'Assumptions (Wind)'!AE42</f>
        <v>752.5</v>
      </c>
      <c r="AG670" s="235">
        <f>'Assumptions (Wind)'!AF42</f>
        <v>167.7</v>
      </c>
      <c r="AH670" s="235">
        <f>'Assumptions (Wind)'!AG42</f>
        <v>200.5</v>
      </c>
      <c r="AI670" s="235">
        <f>'Assumptions (Wind)'!AH42</f>
        <v>0</v>
      </c>
      <c r="AJ670" s="235">
        <f>'Assumptions (Wind)'!AI42</f>
        <v>560.8</v>
      </c>
      <c r="AK670" s="235">
        <f>'Assumptions (Wind)'!AJ42</f>
        <v>861.3</v>
      </c>
      <c r="AL670" s="235">
        <f>'Assumptions (Wind)'!AK42</f>
        <v>1752.3</v>
      </c>
      <c r="AM670" s="235">
        <f>'Assumptions (Wind)'!AL42</f>
        <v>3063.5</v>
      </c>
      <c r="AN670" s="235">
        <f>'Assumptions (Wind)'!AM42</f>
        <v>2013.4</v>
      </c>
      <c r="AO670" s="235">
        <f>'Assumptions (Wind)'!AN42</f>
        <v>578.6</v>
      </c>
      <c r="AP670" s="235">
        <f>'Assumptions (Wind)'!AO42</f>
        <v>460.3</v>
      </c>
      <c r="AQ670" s="235">
        <f>'Assumptions (Wind)'!AP42</f>
        <v>1592.6</v>
      </c>
      <c r="AR670" s="235">
        <f>'Assumptions (Wind)'!AQ42</f>
        <v>150</v>
      </c>
      <c r="AS670" s="235">
        <f>'Assumptions (Wind)'!AR42</f>
        <v>1991</v>
      </c>
      <c r="AT670" s="235">
        <f>'Assumptions (Wind)'!AS42</f>
        <v>3418.8</v>
      </c>
      <c r="AU670" s="235">
        <f>'Assumptions (Wind)'!AT42</f>
        <v>2517.1</v>
      </c>
      <c r="AV670" s="235">
        <f>'Assumptions (Wind)'!AU42</f>
        <v>2108.1</v>
      </c>
      <c r="AW670" s="235">
        <f>'Assumptions (Wind)'!AV42</f>
        <v>1889.5</v>
      </c>
      <c r="AX670" s="235">
        <f>'Assumptions (Wind)'!AW42</f>
        <v>0</v>
      </c>
      <c r="AY670" s="235">
        <f>'Assumptions (Wind)'!AX42</f>
        <v>0</v>
      </c>
      <c r="AZ670" s="235">
        <f>'Assumptions (Wind)'!AY42</f>
        <v>131.5124976</v>
      </c>
      <c r="BA670" s="235">
        <f>'Assumptions (Wind)'!AZ42</f>
        <v>131.5124976</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24187.3</v>
      </c>
      <c r="Y671" s="167">
        <f>X671-'Assumptions (Wind)'!X42+X677</f>
        <v>24318.8125</v>
      </c>
      <c r="Z671" s="167">
        <f>Y671-'Assumptions (Wind)'!Y42+Y677</f>
        <v>24450.325</v>
      </c>
      <c r="AA671" s="167">
        <f>Z671-'Assumptions (Wind)'!Z42+Z677</f>
        <v>24581.83749</v>
      </c>
      <c r="AB671" s="167">
        <f>AA671-'Assumptions (Wind)'!AA42+AA677</f>
        <v>24713.34999</v>
      </c>
      <c r="AC671" s="167">
        <f>AB671-'Assumptions (Wind)'!AB42+AB677</f>
        <v>24810.56249</v>
      </c>
      <c r="AD671" s="167">
        <f>AC671-'Assumptions (Wind)'!AC42+AC677</f>
        <v>24901.37499</v>
      </c>
      <c r="AE671" s="167">
        <f>AD671-'Assumptions (Wind)'!AD42+AD677</f>
        <v>25107.88748</v>
      </c>
      <c r="AF671" s="167">
        <f>AE671-'Assumptions (Wind)'!AE42+AE677</f>
        <v>24486.89998</v>
      </c>
      <c r="AG671" s="167">
        <f>AF671-'Assumptions (Wind)'!AF42+AF677</f>
        <v>25203.21248</v>
      </c>
      <c r="AH671" s="167">
        <f>AG671-'Assumptions (Wind)'!AG42+AG677</f>
        <v>25301.92498</v>
      </c>
      <c r="AI671" s="167">
        <f>AH671-'Assumptions (Wind)'!AH42+AH677</f>
        <v>25633.93747</v>
      </c>
      <c r="AJ671" s="167">
        <f>AI671-'Assumptions (Wind)'!AI42+AI677</f>
        <v>25204.64997</v>
      </c>
      <c r="AK671" s="167">
        <f>AJ671-'Assumptions (Wind)'!AJ42+AJ677</f>
        <v>25035.66247</v>
      </c>
      <c r="AL671" s="167">
        <f>AK671-'Assumptions (Wind)'!AK42+AK677</f>
        <v>24276.17497</v>
      </c>
      <c r="AM671" s="167">
        <f>AL671-'Assumptions (Wind)'!AL42+AL677</f>
        <v>23096.48746</v>
      </c>
      <c r="AN671" s="167">
        <f>AM671-'Assumptions (Wind)'!AM42+AM677</f>
        <v>24278.09996</v>
      </c>
      <c r="AO671" s="167">
        <f>AN671-'Assumptions (Wind)'!AN42+AN677</f>
        <v>25844.41246</v>
      </c>
      <c r="AP671" s="167">
        <f>AO671-'Assumptions (Wind)'!AO42+AO677</f>
        <v>26094.22496</v>
      </c>
      <c r="AQ671" s="167">
        <f>AP671-'Assumptions (Wind)'!AP42+AP677</f>
        <v>25093.43745</v>
      </c>
      <c r="AR671" s="167">
        <f>AQ671-'Assumptions (Wind)'!AQ42+AQ677</f>
        <v>26667.54995</v>
      </c>
      <c r="AS671" s="167">
        <f>AR671-'Assumptions (Wind)'!AR42+AR677</f>
        <v>24958.06245</v>
      </c>
      <c r="AT671" s="167">
        <f>AS671-'Assumptions (Wind)'!AS42+AS677</f>
        <v>23661.77495</v>
      </c>
      <c r="AU671" s="167">
        <f>AT671-'Assumptions (Wind)'!AT42+AT677</f>
        <v>24694.98744</v>
      </c>
      <c r="AV671" s="167">
        <f>AU671-'Assumptions (Wind)'!AU42+AU677</f>
        <v>25235.49994</v>
      </c>
      <c r="AW671" s="167">
        <f>AV671-'Assumptions (Wind)'!AV42+AV677</f>
        <v>25585.61244</v>
      </c>
      <c r="AX671" s="167">
        <f>AW671-'Assumptions (Wind)'!AW42+AW677</f>
        <v>27606.62494</v>
      </c>
      <c r="AY671" s="167">
        <f>AX671-'Assumptions (Wind)'!AX42+AX677</f>
        <v>27738.13743</v>
      </c>
      <c r="AZ671" s="167">
        <f>AY671-'Assumptions (Wind)'!AY42+AY677</f>
        <v>27738.13743</v>
      </c>
      <c r="BA671" s="167">
        <f>AZ671-'Assumptions (Wind)'!AZ42+AZ677</f>
        <v>27869.64993</v>
      </c>
    </row>
    <row r="672" ht="15.75" customHeight="1">
      <c r="A672" s="239" t="s">
        <v>350</v>
      </c>
      <c r="B672" s="202" t="s">
        <v>149</v>
      </c>
      <c r="C672" s="240">
        <v>109.3</v>
      </c>
      <c r="D672" s="151">
        <v>863.1</v>
      </c>
      <c r="E672" s="151">
        <v>1030.8</v>
      </c>
      <c r="F672" s="151">
        <v>1231.3</v>
      </c>
      <c r="G672" s="151">
        <v>1231.3</v>
      </c>
      <c r="H672" s="151">
        <v>1792.1</v>
      </c>
      <c r="I672" s="151">
        <v>2653.4</v>
      </c>
      <c r="J672" s="151">
        <v>4405.7</v>
      </c>
      <c r="K672" s="151">
        <v>7469.2</v>
      </c>
      <c r="L672" s="151">
        <v>9482.6</v>
      </c>
      <c r="M672" s="151">
        <v>10061.2</v>
      </c>
      <c r="N672" s="151">
        <v>10523.6</v>
      </c>
      <c r="O672" s="151">
        <v>12116.2</v>
      </c>
      <c r="P672" s="151">
        <v>12266.2</v>
      </c>
      <c r="Q672" s="151">
        <v>14257.2</v>
      </c>
      <c r="R672" s="151">
        <v>17673.9</v>
      </c>
      <c r="S672" s="151">
        <v>20189.7</v>
      </c>
      <c r="T672" s="151">
        <v>22297.8</v>
      </c>
      <c r="U672" s="151">
        <v>24187.3</v>
      </c>
      <c r="V672" s="172">
        <f t="shared" ref="V672:W672" si="31">U672+V677</f>
        <v>24187.3</v>
      </c>
      <c r="W672" s="153">
        <f t="shared" si="31"/>
        <v>24187.3</v>
      </c>
      <c r="X672" s="148">
        <f t="shared" ref="X672:AZ672" si="32">$W672+W$1*($BA$672-$W$672)/($BA$2-$W$2)</f>
        <v>24318.8125</v>
      </c>
      <c r="Y672" s="148">
        <f t="shared" si="32"/>
        <v>24450.325</v>
      </c>
      <c r="Z672" s="148">
        <f t="shared" si="32"/>
        <v>24581.83749</v>
      </c>
      <c r="AA672" s="148">
        <f t="shared" si="32"/>
        <v>24713.34999</v>
      </c>
      <c r="AB672" s="148">
        <f t="shared" si="32"/>
        <v>24844.86249</v>
      </c>
      <c r="AC672" s="148">
        <f t="shared" si="32"/>
        <v>24976.37499</v>
      </c>
      <c r="AD672" s="148">
        <f t="shared" si="32"/>
        <v>25107.88748</v>
      </c>
      <c r="AE672" s="148">
        <f t="shared" si="32"/>
        <v>25239.39998</v>
      </c>
      <c r="AF672" s="148">
        <f t="shared" si="32"/>
        <v>25370.91248</v>
      </c>
      <c r="AG672" s="148">
        <f t="shared" si="32"/>
        <v>25502.42498</v>
      </c>
      <c r="AH672" s="148">
        <f t="shared" si="32"/>
        <v>25633.93747</v>
      </c>
      <c r="AI672" s="148">
        <f t="shared" si="32"/>
        <v>25765.44997</v>
      </c>
      <c r="AJ672" s="148">
        <f t="shared" si="32"/>
        <v>25896.96247</v>
      </c>
      <c r="AK672" s="148">
        <f t="shared" si="32"/>
        <v>26028.47497</v>
      </c>
      <c r="AL672" s="148">
        <f t="shared" si="32"/>
        <v>26159.98746</v>
      </c>
      <c r="AM672" s="148">
        <f t="shared" si="32"/>
        <v>26291.49996</v>
      </c>
      <c r="AN672" s="148">
        <f t="shared" si="32"/>
        <v>26423.01246</v>
      </c>
      <c r="AO672" s="148">
        <f t="shared" si="32"/>
        <v>26554.52496</v>
      </c>
      <c r="AP672" s="148">
        <f t="shared" si="32"/>
        <v>26686.03745</v>
      </c>
      <c r="AQ672" s="148">
        <f t="shared" si="32"/>
        <v>26817.54995</v>
      </c>
      <c r="AR672" s="148">
        <f t="shared" si="32"/>
        <v>26949.06245</v>
      </c>
      <c r="AS672" s="148">
        <f t="shared" si="32"/>
        <v>27080.57495</v>
      </c>
      <c r="AT672" s="148">
        <f t="shared" si="32"/>
        <v>27212.08744</v>
      </c>
      <c r="AU672" s="148">
        <f t="shared" si="32"/>
        <v>27343.59994</v>
      </c>
      <c r="AV672" s="148">
        <f t="shared" si="32"/>
        <v>27475.11244</v>
      </c>
      <c r="AW672" s="148">
        <f t="shared" si="32"/>
        <v>27606.62494</v>
      </c>
      <c r="AX672" s="148">
        <f t="shared" si="32"/>
        <v>27738.13743</v>
      </c>
      <c r="AY672" s="148">
        <f t="shared" si="32"/>
        <v>27869.64993</v>
      </c>
      <c r="AZ672" s="148">
        <f t="shared" si="32"/>
        <v>28001.16243</v>
      </c>
      <c r="BA672" s="155">
        <f>Inputs!H9</f>
        <v>28132.67493</v>
      </c>
    </row>
    <row r="673" ht="15.75" customHeight="1">
      <c r="A673" s="241" t="s">
        <v>28</v>
      </c>
      <c r="B673" s="159" t="s">
        <v>150</v>
      </c>
      <c r="C673" s="156">
        <v>0.492146</v>
      </c>
      <c r="D673" s="156">
        <v>1.18751</v>
      </c>
      <c r="E673" s="156">
        <v>2.656104</v>
      </c>
      <c r="F673" s="156">
        <v>2.569853</v>
      </c>
      <c r="G673" s="156">
        <v>3.13769</v>
      </c>
      <c r="H673" s="156">
        <v>4.237209</v>
      </c>
      <c r="I673" s="156">
        <v>6.670515</v>
      </c>
      <c r="J673" s="156">
        <v>9.006383</v>
      </c>
      <c r="K673" s="156">
        <v>16.225022</v>
      </c>
      <c r="L673" s="156">
        <v>20.026103</v>
      </c>
      <c r="M673" s="156">
        <v>26.25141</v>
      </c>
      <c r="N673" s="156">
        <v>30.548087</v>
      </c>
      <c r="O673" s="156">
        <v>32.214173</v>
      </c>
      <c r="P673" s="156">
        <v>35.873621</v>
      </c>
      <c r="Q673" s="156">
        <v>40.005124</v>
      </c>
      <c r="R673" s="156">
        <v>44.833365</v>
      </c>
      <c r="S673" s="156">
        <v>57.530784</v>
      </c>
      <c r="T673" s="156">
        <v>67.060997</v>
      </c>
      <c r="U673" s="156">
        <v>75.700434</v>
      </c>
      <c r="V673" s="242">
        <f>U673+(U673-T673)</f>
        <v>84.339871</v>
      </c>
      <c r="W673" s="153">
        <f>V673</f>
        <v>84.339871</v>
      </c>
      <c r="X673" s="154">
        <f t="shared" ref="X673:AZ673" si="33">W673+($BA$673-$W$673)/($BA$2-$W$2)</f>
        <v>84.56886803</v>
      </c>
      <c r="Y673" s="154">
        <f t="shared" si="33"/>
        <v>84.79786505</v>
      </c>
      <c r="Z673" s="154">
        <f t="shared" si="33"/>
        <v>85.02686208</v>
      </c>
      <c r="AA673" s="154">
        <f t="shared" si="33"/>
        <v>85.25585911</v>
      </c>
      <c r="AB673" s="154">
        <f t="shared" si="33"/>
        <v>85.48485614</v>
      </c>
      <c r="AC673" s="154">
        <f t="shared" si="33"/>
        <v>85.71385316</v>
      </c>
      <c r="AD673" s="154">
        <f t="shared" si="33"/>
        <v>85.94285019</v>
      </c>
      <c r="AE673" s="154">
        <f t="shared" si="33"/>
        <v>86.17184722</v>
      </c>
      <c r="AF673" s="154">
        <f t="shared" si="33"/>
        <v>86.40084424</v>
      </c>
      <c r="AG673" s="154">
        <f t="shared" si="33"/>
        <v>86.62984127</v>
      </c>
      <c r="AH673" s="154">
        <f t="shared" si="33"/>
        <v>86.8588383</v>
      </c>
      <c r="AI673" s="154">
        <f t="shared" si="33"/>
        <v>87.08783533</v>
      </c>
      <c r="AJ673" s="154">
        <f t="shared" si="33"/>
        <v>87.31683235</v>
      </c>
      <c r="AK673" s="154">
        <f t="shared" si="33"/>
        <v>87.54582938</v>
      </c>
      <c r="AL673" s="154">
        <f t="shared" si="33"/>
        <v>87.77482641</v>
      </c>
      <c r="AM673" s="154">
        <f t="shared" si="33"/>
        <v>88.00382343</v>
      </c>
      <c r="AN673" s="154">
        <f t="shared" si="33"/>
        <v>88.23282046</v>
      </c>
      <c r="AO673" s="154">
        <f t="shared" si="33"/>
        <v>88.46181749</v>
      </c>
      <c r="AP673" s="154">
        <f t="shared" si="33"/>
        <v>88.69081452</v>
      </c>
      <c r="AQ673" s="154">
        <f t="shared" si="33"/>
        <v>88.91981154</v>
      </c>
      <c r="AR673" s="154">
        <f t="shared" si="33"/>
        <v>89.14880857</v>
      </c>
      <c r="AS673" s="154">
        <f t="shared" si="33"/>
        <v>89.3778056</v>
      </c>
      <c r="AT673" s="154">
        <f t="shared" si="33"/>
        <v>89.60680262</v>
      </c>
      <c r="AU673" s="154">
        <f t="shared" si="33"/>
        <v>89.83579965</v>
      </c>
      <c r="AV673" s="154">
        <f t="shared" si="33"/>
        <v>90.06479668</v>
      </c>
      <c r="AW673" s="154">
        <f t="shared" si="33"/>
        <v>90.29379371</v>
      </c>
      <c r="AX673" s="154">
        <f t="shared" si="33"/>
        <v>90.52279073</v>
      </c>
      <c r="AY673" s="154">
        <f t="shared" si="33"/>
        <v>90.75178776</v>
      </c>
      <c r="AZ673" s="154">
        <f t="shared" si="33"/>
        <v>90.98078479</v>
      </c>
      <c r="BA673" s="243">
        <f>Inputs!$I$9</f>
        <v>91.20978182</v>
      </c>
    </row>
    <row r="674" ht="15.75" customHeight="1">
      <c r="A674" s="241" t="s">
        <v>414</v>
      </c>
      <c r="B674" s="159" t="s">
        <v>351</v>
      </c>
      <c r="C674" s="212">
        <f>C672*'Assumptions (Wind)'!B23/10^9</f>
        <v>0.003323285063</v>
      </c>
      <c r="D674" s="212">
        <f>D672*'Assumptions (Wind)'!C23/10^9</f>
        <v>0.02681831367</v>
      </c>
      <c r="E674" s="212">
        <f>E672*'Assumptions (Wind)'!D23/10^9</f>
        <v>0.03253572126</v>
      </c>
      <c r="F674" s="212">
        <f>F672*'Assumptions (Wind)'!E23/10^9</f>
        <v>0.03958597237</v>
      </c>
      <c r="G674" s="212">
        <f>G672*'Assumptions (Wind)'!F23/10^9</f>
        <v>0.04065170603</v>
      </c>
      <c r="H674" s="212">
        <f>H672*'Assumptions (Wind)'!G23/10^9</f>
        <v>0.06100965963</v>
      </c>
      <c r="I674" s="212">
        <f>I672*'Assumptions (Wind)'!H23/10^9</f>
        <v>0.09306509393</v>
      </c>
      <c r="J674" s="212">
        <f>J672*'Assumptions (Wind)'!I23/10^9</f>
        <v>0.1586761115</v>
      </c>
      <c r="K674" s="212">
        <f>K672*'Assumptions (Wind)'!J23/10^9</f>
        <v>0.2742440377</v>
      </c>
      <c r="L674" s="212">
        <f>L672*'Assumptions (Wind)'!K23/10^9</f>
        <v>0.3508235726</v>
      </c>
      <c r="M674" s="212">
        <f>M672*'Assumptions (Wind)'!L23/10^9</f>
        <v>0.3765671998</v>
      </c>
      <c r="N674" s="212">
        <f>N672*'Assumptions (Wind)'!M23/10^9</f>
        <v>0.4021014374</v>
      </c>
      <c r="O674" s="212">
        <f>O672*'Assumptions (Wind)'!N23/10^9</f>
        <v>0.4718325975</v>
      </c>
      <c r="P674" s="212">
        <f>P672*'Assumptions (Wind)'!O23/10^9</f>
        <v>0.4860567793</v>
      </c>
      <c r="Q674" s="212">
        <f>Q672*'Assumptions (Wind)'!P23/10^9</f>
        <v>0.5754052019</v>
      </c>
      <c r="R674" s="212">
        <f>R672*'Assumptions (Wind)'!Q23/10^9</f>
        <v>0.7207274101</v>
      </c>
      <c r="S674" s="212">
        <f>S672*'Assumptions (Wind)'!R23/10^9</f>
        <v>0.8318433562</v>
      </c>
      <c r="T674" s="212">
        <f>T672*'Assumptions (Wind)'!S23/10^9</f>
        <v>0.9360047857</v>
      </c>
      <c r="U674" s="212">
        <f>U672*'Assumptions (Wind)'!T23/10^9</f>
        <v>1.0400539</v>
      </c>
      <c r="V674" s="212">
        <f>V672*'Assumptions (Wind)'!U23/10^9</f>
        <v>1.060344285</v>
      </c>
      <c r="W674" s="212">
        <f>W672*'Assumptions (Wind)'!V23/10^9</f>
        <v>1.055890271</v>
      </c>
      <c r="X674" s="212">
        <f>X672*'Assumptions (Wind)'!W23/10^9</f>
        <v>1.082342755</v>
      </c>
      <c r="Y674" s="212">
        <f>Y672*'Assumptions (Wind)'!X23/10^9</f>
        <v>1.109425489</v>
      </c>
      <c r="Z674" s="212">
        <f>Z672*'Assumptions (Wind)'!Y23/10^9</f>
        <v>1.110077924</v>
      </c>
      <c r="AA674" s="212">
        <f>AA672*'Assumptions (Wind)'!Z23/10^9</f>
        <v>1.13778917</v>
      </c>
      <c r="AB674" s="212">
        <f>AB672*'Assumptions (Wind)'!AA23/10^9</f>
        <v>1.166159156</v>
      </c>
      <c r="AC674" s="212">
        <f>AC672*'Assumptions (Wind)'!AB23/10^9</f>
        <v>1.166051745</v>
      </c>
      <c r="AD674" s="212">
        <f>AD672*'Assumptions (Wind)'!AC23/10^9</f>
        <v>1.195059818</v>
      </c>
      <c r="AE674" s="212">
        <f>AE672*'Assumptions (Wind)'!AD23/10^9</f>
        <v>1.224755927</v>
      </c>
      <c r="AF674" s="212">
        <f>AF672*'Assumptions (Wind)'!AE23/10^9</f>
        <v>1.22377698</v>
      </c>
      <c r="AG674" s="212">
        <f>AG672*'Assumptions (Wind)'!AF23/10^9</f>
        <v>1.254118933</v>
      </c>
      <c r="AH674" s="212">
        <f>AH672*'Assumptions (Wind)'!AG23/10^9</f>
        <v>1.285178997</v>
      </c>
      <c r="AI674" s="212">
        <f>AI672*'Assumptions (Wind)'!AH23/10^9</f>
        <v>1.283205089</v>
      </c>
      <c r="AJ674" s="212">
        <f>AJ672*'Assumptions (Wind)'!AI23/10^9</f>
        <v>1.314916643</v>
      </c>
      <c r="AK674" s="212">
        <f>AK672*'Assumptions (Wind)'!AJ23/10^9</f>
        <v>1.347377129</v>
      </c>
      <c r="AL674" s="212">
        <f>AL672*'Assumptions (Wind)'!AK23/10^9</f>
        <v>1.344272024</v>
      </c>
      <c r="AM674" s="212">
        <f>AM672*'Assumptions (Wind)'!AL23/10^9</f>
        <v>1.37738721</v>
      </c>
      <c r="AN674" s="212">
        <f>AN672*'Assumptions (Wind)'!AM23/10^9</f>
        <v>1.411282853</v>
      </c>
      <c r="AO674" s="212">
        <f>AO672*'Assumptions (Wind)'!AN23/10^9</f>
        <v>1.4459768</v>
      </c>
      <c r="AP674" s="212">
        <f>AP672*'Assumptions (Wind)'!AO23/10^9</f>
        <v>1.441447103</v>
      </c>
      <c r="AQ674" s="212">
        <f>AQ672*'Assumptions (Wind)'!AP23/10^9</f>
        <v>1.476810494</v>
      </c>
      <c r="AR674" s="212">
        <f>AR672*'Assumptions (Wind)'!AQ23/10^9</f>
        <v>1.513005078</v>
      </c>
      <c r="AS674" s="212">
        <f>AS672*'Assumptions (Wind)'!AR23/10^9</f>
        <v>1.506992886</v>
      </c>
      <c r="AT674" s="212">
        <f>AT672*'Assumptions (Wind)'!AS23/10^9</f>
        <v>1.543854019</v>
      </c>
      <c r="AU674" s="212">
        <f>AU672*'Assumptions (Wind)'!AT23/10^9</f>
        <v>1.581579836</v>
      </c>
      <c r="AV674" s="212">
        <f>AV672*'Assumptions (Wind)'!AU23/10^9</f>
        <v>1.620190046</v>
      </c>
      <c r="AW674" s="212">
        <f>AW672*'Assumptions (Wind)'!AV23/10^9</f>
        <v>1.612284661</v>
      </c>
      <c r="AX674" s="212">
        <f>AX672*'Assumptions (Wind)'!AW23/10^9</f>
        <v>1.651569127</v>
      </c>
      <c r="AY674" s="212">
        <f>AY672*'Assumptions (Wind)'!AX23/10^9</f>
        <v>1.691772758</v>
      </c>
      <c r="AZ674" s="212">
        <f>AZ672*'Assumptions (Wind)'!AY23/10^9</f>
        <v>1.681948332</v>
      </c>
      <c r="BA674" s="212">
        <f>BA672*'Assumptions (Wind)'!AZ23/10^9</f>
        <v>1.722815105</v>
      </c>
    </row>
    <row r="675" ht="15.75" customHeight="1">
      <c r="A675" s="241" t="s">
        <v>36</v>
      </c>
      <c r="B675" s="159" t="s">
        <v>351</v>
      </c>
      <c r="C675" s="212">
        <f>C673*'Assumptions (Wind)'!B36/10^3</f>
        <v>0.03294257994</v>
      </c>
      <c r="D675" s="212">
        <f>D673*'Assumptions (Wind)'!C36/10^3</f>
        <v>0.08141889188</v>
      </c>
      <c r="E675" s="212">
        <f>E673*'Assumptions (Wind)'!D36/10^3</f>
        <v>0.1646455123</v>
      </c>
      <c r="F675" s="212">
        <f>F673*'Assumptions (Wind)'!E36/10^3</f>
        <v>0.1936381666</v>
      </c>
      <c r="G675" s="212">
        <f>G673*'Assumptions (Wind)'!F36/10^3</f>
        <v>0.2484037006</v>
      </c>
      <c r="H675" s="212">
        <f>H673*'Assumptions (Wind)'!G36/10^3</f>
        <v>0.4061487706</v>
      </c>
      <c r="I675" s="212">
        <f>I673*'Assumptions (Wind)'!H36/10^3</f>
        <v>0.5752498714</v>
      </c>
      <c r="J675" s="212">
        <f>J673*'Assumptions (Wind)'!I36/10^3</f>
        <v>0.7894247808</v>
      </c>
      <c r="K675" s="212">
        <f>K673*'Assumptions (Wind)'!J36/10^3</f>
        <v>1.645837027</v>
      </c>
      <c r="L675" s="212">
        <f>L673*'Assumptions (Wind)'!K36/10^3</f>
        <v>1.418350748</v>
      </c>
      <c r="M675" s="212">
        <f>M673*'Assumptions (Wind)'!L36/10^3</f>
        <v>1.922361878</v>
      </c>
      <c r="N675" s="212">
        <f>N673*'Assumptions (Wind)'!M36/10^3</f>
        <v>2.154932318</v>
      </c>
      <c r="O675" s="212">
        <f>O673*'Assumptions (Wind)'!N36/10^3</f>
        <v>1.964993682</v>
      </c>
      <c r="P675" s="212">
        <f>P673*'Assumptions (Wind)'!O36/10^3</f>
        <v>2.429157134</v>
      </c>
      <c r="Q675" s="212">
        <f>Q673*'Assumptions (Wind)'!P36/10^3</f>
        <v>2.906904327</v>
      </c>
      <c r="R675" s="212">
        <f>R673*'Assumptions (Wind)'!Q36/10^3</f>
        <v>2.684021129</v>
      </c>
      <c r="S675" s="212">
        <f>S673*'Assumptions (Wind)'!R36/10^3</f>
        <v>3.685997331</v>
      </c>
      <c r="T675" s="212">
        <f>T673*'Assumptions (Wind)'!S36/10^3</f>
        <v>4.193994752</v>
      </c>
      <c r="U675" s="212">
        <f>U673*'Assumptions (Wind)'!T36/10^3</f>
        <v>4.859967863</v>
      </c>
      <c r="V675" s="212">
        <f>V673*'Assumptions (Wind)'!U36/10^3</f>
        <v>5.489682203</v>
      </c>
      <c r="W675" s="212">
        <f>W673*'Assumptions (Wind)'!V36/10^3</f>
        <v>5.726110477</v>
      </c>
      <c r="X675" s="212">
        <f>X673*'Assumptions (Wind)'!W36/10^3</f>
        <v>5.785206575</v>
      </c>
      <c r="Y675" s="212">
        <f>Y673*'Assumptions (Wind)'!X36/10^3</f>
        <v>5.854431036</v>
      </c>
      <c r="Z675" s="212">
        <f>Z673*'Assumptions (Wind)'!Y36/10^3</f>
        <v>5.965988853</v>
      </c>
      <c r="AA675" s="212">
        <f>AA673*'Assumptions (Wind)'!Z36/10^3</f>
        <v>6.095754709</v>
      </c>
      <c r="AB675" s="212">
        <f>AB673*'Assumptions (Wind)'!AA36/10^3</f>
        <v>6.28455512</v>
      </c>
      <c r="AC675" s="212">
        <f>AC673*'Assumptions (Wind)'!AB36/10^3</f>
        <v>6.403135115</v>
      </c>
      <c r="AD675" s="212">
        <f>AD673*'Assumptions (Wind)'!AC36/10^3</f>
        <v>6.546405267</v>
      </c>
      <c r="AE675" s="212">
        <f>AE673*'Assumptions (Wind)'!AD36/10^3</f>
        <v>6.679135068</v>
      </c>
      <c r="AF675" s="212">
        <f>AF673*'Assumptions (Wind)'!AE36/10^3</f>
        <v>6.820226034</v>
      </c>
      <c r="AG675" s="212">
        <f>AG673*'Assumptions (Wind)'!AF36/10^3</f>
        <v>6.964585298</v>
      </c>
      <c r="AH675" s="212">
        <f>AH673*'Assumptions (Wind)'!AG36/10^3</f>
        <v>7.122356991</v>
      </c>
      <c r="AI675" s="212">
        <f>AI673*'Assumptions (Wind)'!AH36/10^3</f>
        <v>7.253384692</v>
      </c>
      <c r="AJ675" s="212">
        <f>AJ673*'Assumptions (Wind)'!AI36/10^3</f>
        <v>7.382828526</v>
      </c>
      <c r="AK675" s="212">
        <f>AK673*'Assumptions (Wind)'!AJ36/10^3</f>
        <v>7.515158111</v>
      </c>
      <c r="AL675" s="212">
        <f>AL673*'Assumptions (Wind)'!AK36/10^3</f>
        <v>7.661206286</v>
      </c>
      <c r="AM675" s="212">
        <f>AM673*'Assumptions (Wind)'!AL36/10^3</f>
        <v>7.840397916</v>
      </c>
      <c r="AN675" s="212">
        <f>AN673*'Assumptions (Wind)'!AM36/10^3</f>
        <v>8.01552028</v>
      </c>
      <c r="AO675" s="212">
        <f>AO673*'Assumptions (Wind)'!AN36/10^3</f>
        <v>8.216764417</v>
      </c>
      <c r="AP675" s="212">
        <f>AP673*'Assumptions (Wind)'!AO36/10^3</f>
        <v>8.422113449</v>
      </c>
      <c r="AQ675" s="212">
        <f>AQ673*'Assumptions (Wind)'!AP36/10^3</f>
        <v>8.616156345</v>
      </c>
      <c r="AR675" s="212">
        <f>AR673*'Assumptions (Wind)'!AQ36/10^3</f>
        <v>8.807271113</v>
      </c>
      <c r="AS675" s="212">
        <f>AS673*'Assumptions (Wind)'!AR36/10^3</f>
        <v>8.998103428</v>
      </c>
      <c r="AT675" s="212">
        <f>AT673*'Assumptions (Wind)'!AS36/10^3</f>
        <v>9.1999134</v>
      </c>
      <c r="AU675" s="212">
        <f>AU673*'Assumptions (Wind)'!AT36/10^3</f>
        <v>9.414624709</v>
      </c>
      <c r="AV675" s="212">
        <f>AV673*'Assumptions (Wind)'!AU36/10^3</f>
        <v>9.635233722</v>
      </c>
      <c r="AW675" s="212">
        <f>AW673*'Assumptions (Wind)'!AV36/10^3</f>
        <v>9.840161656</v>
      </c>
      <c r="AX675" s="212">
        <f>AX673*'Assumptions (Wind)'!AW36/10^3</f>
        <v>10.08194142</v>
      </c>
      <c r="AY675" s="212">
        <f>AY673*'Assumptions (Wind)'!AX36/10^3</f>
        <v>10.47178617</v>
      </c>
      <c r="AZ675" s="212">
        <f>AZ673*'Assumptions (Wind)'!AY36/10^3</f>
        <v>10.77785671</v>
      </c>
      <c r="BA675" s="212">
        <f>BA673*'Assumptions (Wind)'!AZ36/10^3</f>
        <v>11.02538461</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0.1295371264</v>
      </c>
      <c r="K676" s="160">
        <f>K672*'Assumptions (Wind)'!J38*'Assumptions (Wind)'!J39*365/10^9</f>
        <v>0.2232115197</v>
      </c>
      <c r="L676" s="160">
        <f>L672*'Assumptions (Wind)'!K38*'Assumptions (Wind)'!K39*365/10^9</f>
        <v>0.3279526448</v>
      </c>
      <c r="M676" s="160">
        <f>M672*'Assumptions (Wind)'!L38*'Assumptions (Wind)'!L39*365/10^9</f>
        <v>0.2429512572</v>
      </c>
      <c r="N676" s="160">
        <f>N672*'Assumptions (Wind)'!M38*'Assumptions (Wind)'!M39*365/10^9</f>
        <v>0.2627417057</v>
      </c>
      <c r="O676" s="160">
        <f>O672*'Assumptions (Wind)'!N38*'Assumptions (Wind)'!N39*365/10^9</f>
        <v>0.29140582</v>
      </c>
      <c r="P676" s="160">
        <f>P672*'Assumptions (Wind)'!O38*'Assumptions (Wind)'!O39*365/10^9</f>
        <v>0.2550976075</v>
      </c>
      <c r="Q676" s="160">
        <f>Q672*'Assumptions (Wind)'!P38*'Assumptions (Wind)'!P39*365/10^9</f>
        <v>0.3291522343</v>
      </c>
      <c r="R676" s="160">
        <f>R672*'Assumptions (Wind)'!Q38*'Assumptions (Wind)'!Q39*365/10^9</f>
        <v>0.4378543644</v>
      </c>
      <c r="S676" s="160">
        <f>S672*'Assumptions (Wind)'!R38*'Assumptions (Wind)'!R39*365/10^9</f>
        <v>0.4120943232</v>
      </c>
      <c r="T676" s="160">
        <f>T672*'Assumptions (Wind)'!S38*'Assumptions (Wind)'!S39*365/10^9</f>
        <v>0.4870784462</v>
      </c>
      <c r="U676" s="160">
        <f>U672*'Assumptions (Wind)'!T38*'Assumptions (Wind)'!T39*365/10^9</f>
        <v>0.5157359914</v>
      </c>
      <c r="V676" s="160">
        <f>V672*'Assumptions (Wind)'!U38*'Assumptions (Wind)'!U39*365/10^9</f>
        <v>0.5294251783</v>
      </c>
      <c r="W676" s="160">
        <f>W672*'Assumptions (Wind)'!V38*'Assumptions (Wind)'!V39*365/10^9</f>
        <v>0.5367645616</v>
      </c>
      <c r="X676" s="160">
        <f>X672*'Assumptions (Wind)'!W38*'Assumptions (Wind)'!W39*365/10^9</f>
        <v>0.54377642</v>
      </c>
      <c r="Y676" s="160">
        <f>Y672*'Assumptions (Wind)'!X38*'Assumptions (Wind)'!X39*365/10^9</f>
        <v>0.5517648948</v>
      </c>
      <c r="Z676" s="160">
        <f>Z672*'Assumptions (Wind)'!Y38*'Assumptions (Wind)'!Y39*365/10^9</f>
        <v>0.5637808012</v>
      </c>
      <c r="AA676" s="160">
        <f>AA672*'Assumptions (Wind)'!Z38*'Assumptions (Wind)'!Z39*365/10^9</f>
        <v>0.5775698585</v>
      </c>
      <c r="AB676" s="160">
        <f>AB672*'Assumptions (Wind)'!AA38*'Assumptions (Wind)'!AA39*365/10^9</f>
        <v>0.5970237461</v>
      </c>
      <c r="AC676" s="160">
        <f>AC672*'Assumptions (Wind)'!AB38*'Assumptions (Wind)'!AB39*365/10^9</f>
        <v>0.6098748255</v>
      </c>
      <c r="AD676" s="160">
        <f>AD672*'Assumptions (Wind)'!AC38*'Assumptions (Wind)'!AC39*365/10^9</f>
        <v>0.6251337727</v>
      </c>
      <c r="AE676" s="160">
        <f>AE672*'Assumptions (Wind)'!AD38*'Assumptions (Wind)'!AD39*365/10^9</f>
        <v>0.6394454519</v>
      </c>
      <c r="AF676" s="160">
        <f>AF672*'Assumptions (Wind)'!AE38*'Assumptions (Wind)'!AE39*365/10^9</f>
        <v>0.654615859</v>
      </c>
      <c r="AG676" s="160">
        <f>AG672*'Assumptions (Wind)'!AF38*'Assumptions (Wind)'!AF39*365/10^9</f>
        <v>0.6701605749</v>
      </c>
      <c r="AH676" s="160">
        <f>AH672*'Assumptions (Wind)'!AG38*'Assumptions (Wind)'!AG39*365/10^9</f>
        <v>0.6870600477</v>
      </c>
      <c r="AI676" s="160">
        <f>AI672*'Assumptions (Wind)'!AH38*'Assumptions (Wind)'!AH39*365/10^9</f>
        <v>0.7014401167</v>
      </c>
      <c r="AJ676" s="160">
        <f>AJ672*'Assumptions (Wind)'!AI38*'Assumptions (Wind)'!AI39*365/10^9</f>
        <v>0.7157202256</v>
      </c>
      <c r="AK676" s="160">
        <f>AK672*'Assumptions (Wind)'!AJ38*'Assumptions (Wind)'!AJ39*365/10^9</f>
        <v>0.7303331892</v>
      </c>
      <c r="AL676" s="160">
        <f>AL672*'Assumptions (Wind)'!AK38*'Assumptions (Wind)'!AK39*365/10^9</f>
        <v>0.7463359507</v>
      </c>
      <c r="AM676" s="160">
        <f>AM672*'Assumptions (Wind)'!AL38*'Assumptions (Wind)'!AL39*365/10^9</f>
        <v>0.7656346513</v>
      </c>
      <c r="AN676" s="160">
        <f>AN672*'Assumptions (Wind)'!AM38*'Assumptions (Wind)'!AM39*365/10^9</f>
        <v>0.7846094561</v>
      </c>
      <c r="AO676" s="160">
        <f>AO672*'Assumptions (Wind)'!AN38*'Assumptions (Wind)'!AN39*365/10^9</f>
        <v>0.8062192573</v>
      </c>
      <c r="AP676" s="160">
        <f>AP672*'Assumptions (Wind)'!AO38*'Assumptions (Wind)'!AO39*365/10^9</f>
        <v>0.8283162632</v>
      </c>
      <c r="AQ676" s="160">
        <f>AQ672*'Assumptions (Wind)'!AP38*'Assumptions (Wind)'!AP39*365/10^9</f>
        <v>0.8493834386</v>
      </c>
      <c r="AR676" s="160">
        <f>AR672*'Assumptions (Wind)'!AQ38*'Assumptions (Wind)'!AQ39*365/10^9</f>
        <v>0.8702401895</v>
      </c>
      <c r="AS676" s="160">
        <f>AS672*'Assumptions (Wind)'!AR38*'Assumptions (Wind)'!AR39*365/10^9</f>
        <v>0.8911459282</v>
      </c>
      <c r="AT676" s="160">
        <f>AT672*'Assumptions (Wind)'!AS38*'Assumptions (Wind)'!AS39*365/10^9</f>
        <v>0.9132175929</v>
      </c>
      <c r="AU676" s="160">
        <f>AU672*'Assumptions (Wind)'!AT38*'Assumptions (Wind)'!AT39*365/10^9</f>
        <v>0.9366534117</v>
      </c>
      <c r="AV676" s="160">
        <f>AV672*'Assumptions (Wind)'!AU38*'Assumptions (Wind)'!AU39*365/10^9</f>
        <v>0.9607630951</v>
      </c>
      <c r="AW676" s="160">
        <f>AW672*'Assumptions (Wind)'!AV38*'Assumptions (Wind)'!AV39*365/10^9</f>
        <v>0.9833934269</v>
      </c>
      <c r="AX676" s="160">
        <f>AX672*'Assumptions (Wind)'!AW38*'Assumptions (Wind)'!AW39*365/10^9</f>
        <v>1.009794926</v>
      </c>
      <c r="AY676" s="160">
        <f>AY672*'Assumptions (Wind)'!AX38*'Assumptions (Wind)'!AX39*365/10^9</f>
        <v>1.051154959</v>
      </c>
      <c r="AZ676" s="160">
        <f>AZ672*'Assumptions (Wind)'!AY38*'Assumptions (Wind)'!AY39*365/10^9</f>
        <v>1.084247528</v>
      </c>
      <c r="BA676" s="160">
        <f>BA672*'Assumptions (Wind)'!AZ38*'Assumptions (Wind)'!AZ39*365/10^9</f>
        <v>1.111560263</v>
      </c>
    </row>
    <row r="677" ht="15.75" customHeight="1">
      <c r="A677" s="241" t="s">
        <v>46</v>
      </c>
      <c r="B677" s="159" t="s">
        <v>149</v>
      </c>
      <c r="C677" s="171">
        <f t="array" ref="C677:V677">transpose('Assumptions (Wind)'!V114:V133)</f>
        <v>0</v>
      </c>
      <c r="D677" s="172">
        <v>752.5</v>
      </c>
      <c r="E677" s="172">
        <v>167.7</v>
      </c>
      <c r="F677" s="172">
        <v>200.5</v>
      </c>
      <c r="G677" s="172">
        <v>0.0</v>
      </c>
      <c r="H677" s="172">
        <v>560.8</v>
      </c>
      <c r="I677" s="172">
        <v>861.3</v>
      </c>
      <c r="J677" s="172">
        <v>1752.3</v>
      </c>
      <c r="K677" s="172">
        <v>3063.5</v>
      </c>
      <c r="L677" s="172">
        <v>2013.4</v>
      </c>
      <c r="M677" s="172">
        <v>578.6</v>
      </c>
      <c r="N677" s="172">
        <v>460.3</v>
      </c>
      <c r="O677" s="172">
        <v>1592.6</v>
      </c>
      <c r="P677" s="172">
        <v>150.0</v>
      </c>
      <c r="Q677" s="172">
        <v>1991.0</v>
      </c>
      <c r="R677" s="172">
        <v>3418.8</v>
      </c>
      <c r="S677" s="172">
        <v>2517.1</v>
      </c>
      <c r="T677" s="172">
        <v>2108.1</v>
      </c>
      <c r="U677" s="172">
        <v>1889.5</v>
      </c>
      <c r="V677" s="172">
        <v>0.0</v>
      </c>
      <c r="W677" s="152">
        <v>0.0</v>
      </c>
      <c r="X677" s="148">
        <f t="shared" ref="X677:BA677" si="34">if(X672&gt;X671,X672-X671,0)</f>
        <v>131.5124976</v>
      </c>
      <c r="Y677" s="148">
        <f t="shared" si="34"/>
        <v>131.5124976</v>
      </c>
      <c r="Z677" s="148">
        <f t="shared" si="34"/>
        <v>131.5124976</v>
      </c>
      <c r="AA677" s="148">
        <f t="shared" si="34"/>
        <v>131.5124976</v>
      </c>
      <c r="AB677" s="148">
        <f t="shared" si="34"/>
        <v>131.5124976</v>
      </c>
      <c r="AC677" s="148">
        <f t="shared" si="34"/>
        <v>165.8124976</v>
      </c>
      <c r="AD677" s="148">
        <f t="shared" si="34"/>
        <v>206.5124976</v>
      </c>
      <c r="AE677" s="148">
        <f t="shared" si="34"/>
        <v>131.5124976</v>
      </c>
      <c r="AF677" s="148">
        <f t="shared" si="34"/>
        <v>884.0124976</v>
      </c>
      <c r="AG677" s="148">
        <f t="shared" si="34"/>
        <v>299.2124976</v>
      </c>
      <c r="AH677" s="148">
        <f t="shared" si="34"/>
        <v>332.0124976</v>
      </c>
      <c r="AI677" s="148">
        <f t="shared" si="34"/>
        <v>131.5124976</v>
      </c>
      <c r="AJ677" s="148">
        <f t="shared" si="34"/>
        <v>692.3124976</v>
      </c>
      <c r="AK677" s="148">
        <f t="shared" si="34"/>
        <v>992.8124976</v>
      </c>
      <c r="AL677" s="148">
        <f t="shared" si="34"/>
        <v>1883.812498</v>
      </c>
      <c r="AM677" s="148">
        <f t="shared" si="34"/>
        <v>3195.012498</v>
      </c>
      <c r="AN677" s="148">
        <f t="shared" si="34"/>
        <v>2144.912498</v>
      </c>
      <c r="AO677" s="148">
        <f t="shared" si="34"/>
        <v>710.1124976</v>
      </c>
      <c r="AP677" s="148">
        <f t="shared" si="34"/>
        <v>591.8124976</v>
      </c>
      <c r="AQ677" s="148">
        <f t="shared" si="34"/>
        <v>1724.112498</v>
      </c>
      <c r="AR677" s="148">
        <f t="shared" si="34"/>
        <v>281.5124976</v>
      </c>
      <c r="AS677" s="148">
        <f t="shared" si="34"/>
        <v>2122.512498</v>
      </c>
      <c r="AT677" s="148">
        <f t="shared" si="34"/>
        <v>3550.312498</v>
      </c>
      <c r="AU677" s="148">
        <f t="shared" si="34"/>
        <v>2648.612498</v>
      </c>
      <c r="AV677" s="148">
        <f t="shared" si="34"/>
        <v>2239.612498</v>
      </c>
      <c r="AW677" s="148">
        <f t="shared" si="34"/>
        <v>2021.012498</v>
      </c>
      <c r="AX677" s="148">
        <f t="shared" si="34"/>
        <v>131.5124976</v>
      </c>
      <c r="AY677" s="148">
        <f t="shared" si="34"/>
        <v>131.5124976</v>
      </c>
      <c r="AZ677" s="148">
        <f t="shared" si="34"/>
        <v>263.0249952</v>
      </c>
      <c r="BA677" s="148">
        <f t="shared" si="34"/>
        <v>263.0249952</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1.073947085</v>
      </c>
      <c r="D679" s="176">
        <f t="shared" si="35"/>
        <v>0.1898364725</v>
      </c>
      <c r="E679" s="176">
        <f t="shared" si="35"/>
        <v>0.1226697709</v>
      </c>
      <c r="F679" s="176">
        <f t="shared" si="35"/>
        <v>0.3178236367</v>
      </c>
      <c r="G679" s="176">
        <f t="shared" si="35"/>
        <v>0.7626811069</v>
      </c>
      <c r="H679" s="176">
        <f t="shared" si="35"/>
        <v>1.69779642</v>
      </c>
      <c r="I679" s="176">
        <f t="shared" si="35"/>
        <v>3.600116471</v>
      </c>
      <c r="J679" s="176">
        <f t="shared" si="35"/>
        <v>4.288473038</v>
      </c>
      <c r="K679" s="176">
        <f t="shared" si="35"/>
        <v>2.495434632</v>
      </c>
      <c r="L679" s="176">
        <f t="shared" si="35"/>
        <v>1.101675152</v>
      </c>
      <c r="M679" s="176">
        <f t="shared" si="35"/>
        <v>2.200525786</v>
      </c>
      <c r="N679" s="176">
        <f t="shared" si="35"/>
        <v>1.82718514</v>
      </c>
      <c r="O679" s="176">
        <f t="shared" si="35"/>
        <v>2.065966019</v>
      </c>
      <c r="P679" s="176">
        <f t="shared" si="35"/>
        <v>4.997745061</v>
      </c>
      <c r="Q679" s="176">
        <f t="shared" si="35"/>
        <v>5.150680103</v>
      </c>
      <c r="R679" s="176">
        <f t="shared" si="35"/>
        <v>3.691091637</v>
      </c>
      <c r="S679" s="176">
        <f t="shared" si="35"/>
        <v>3.294132157</v>
      </c>
      <c r="T679" s="176">
        <f t="shared" si="35"/>
        <v>1.5208457</v>
      </c>
      <c r="U679" s="176">
        <f t="shared" si="35"/>
        <v>0</v>
      </c>
      <c r="V679" s="176">
        <f t="shared" si="35"/>
        <v>0.1149720321</v>
      </c>
      <c r="W679" s="176">
        <f t="shared" si="35"/>
        <v>0.2295090568</v>
      </c>
      <c r="X679" s="176">
        <f t="shared" si="35"/>
        <v>0.2288301989</v>
      </c>
      <c r="Y679" s="176">
        <f t="shared" si="35"/>
        <v>0.2280375022</v>
      </c>
      <c r="Z679" s="176">
        <f t="shared" si="35"/>
        <v>0.2271267832</v>
      </c>
      <c r="AA679" s="176">
        <f t="shared" si="35"/>
        <v>0.2554107515</v>
      </c>
      <c r="AB679" s="176">
        <f t="shared" si="35"/>
        <v>0.3179789658</v>
      </c>
      <c r="AC679" s="176">
        <f t="shared" si="35"/>
        <v>0.2868214664</v>
      </c>
      <c r="AD679" s="176">
        <f t="shared" si="35"/>
        <v>0.8555459778</v>
      </c>
      <c r="AE679" s="176">
        <f t="shared" si="35"/>
        <v>0.9882841089</v>
      </c>
      <c r="AF679" s="176">
        <f t="shared" si="35"/>
        <v>0.5222902167</v>
      </c>
      <c r="AG679" s="176">
        <f t="shared" si="35"/>
        <v>0.3793241502</v>
      </c>
      <c r="AH679" s="176">
        <f t="shared" si="35"/>
        <v>0.6804430591</v>
      </c>
      <c r="AI679" s="176">
        <f t="shared" si="35"/>
        <v>1.403532328</v>
      </c>
      <c r="AJ679" s="176">
        <f t="shared" si="35"/>
        <v>2.417684875</v>
      </c>
      <c r="AK679" s="176">
        <f t="shared" si="35"/>
        <v>4.303387802</v>
      </c>
      <c r="AL679" s="176">
        <f t="shared" si="35"/>
        <v>4.564688215</v>
      </c>
      <c r="AM679" s="176">
        <f t="shared" si="35"/>
        <v>2.459854703</v>
      </c>
      <c r="AN679" s="176">
        <f t="shared" si="35"/>
        <v>1.131390343</v>
      </c>
      <c r="AO679" s="176">
        <f t="shared" si="35"/>
        <v>2.027974642</v>
      </c>
      <c r="AP679" s="176">
        <f t="shared" si="35"/>
        <v>1.770958231</v>
      </c>
      <c r="AQ679" s="176">
        <f t="shared" si="35"/>
        <v>2.138414392</v>
      </c>
      <c r="AR679" s="176">
        <f t="shared" si="35"/>
        <v>5.086996686</v>
      </c>
      <c r="AS679" s="176">
        <f t="shared" si="35"/>
        <v>5.598220427</v>
      </c>
      <c r="AT679" s="176">
        <f t="shared" si="35"/>
        <v>4.445190517</v>
      </c>
      <c r="AU679" s="176">
        <f t="shared" si="35"/>
        <v>3.904291588</v>
      </c>
      <c r="AV679" s="176">
        <f t="shared" si="35"/>
        <v>1.985595426</v>
      </c>
      <c r="AW679" s="176">
        <f t="shared" si="35"/>
        <v>0.2444239603</v>
      </c>
      <c r="AX679" s="176">
        <f t="shared" si="35"/>
        <v>0.36895218</v>
      </c>
      <c r="AY679" s="176">
        <f t="shared" si="35"/>
        <v>0.4949590037</v>
      </c>
      <c r="AZ679" s="176">
        <f t="shared" si="35"/>
        <v>0.2489562392</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0.9662762973</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0.1076707874</v>
      </c>
      <c r="D682" s="177">
        <f>IF($E$677&gt;0,'Assumptions (Wind)'!$V$18*Model!$E$677*'Assumptions (Wind)'!C$2/10^9,0)</f>
        <v>0.08646272799</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0.1033737445</v>
      </c>
      <c r="E683" s="177">
        <f>IF($F$677&gt;0,'Assumptions (Wind)'!$V$18*Model!$F$677*'Assumptions (Wind)'!D$2/10^9,0)</f>
        <v>0.1226697709</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0.3178236367</v>
      </c>
      <c r="G685" s="177">
        <f>IF($H$677&gt;0,'Assumptions (Wind)'!$V$18*Model!$H$677*'Assumptions (Wind)'!F$2/10^9,0)</f>
        <v>0.3007605406</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0.4619205663</v>
      </c>
      <c r="H686" s="177">
        <f>IF($I$677&gt;0,'Assumptions (Wind)'!$V$18*Model!$I$677*'Assumptions (Wind)'!G$2/10^9,0)</f>
        <v>0.559501093</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1.138295327</v>
      </c>
      <c r="I687" s="177">
        <f>IF($J$677&gt;0,'Assumptions (Wind)'!$V$18*Model!$J$677*'Assumptions (Wind)'!H$2/10^9,0)</f>
        <v>1.309955582</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2.290160889</v>
      </c>
      <c r="J688" s="177">
        <f>IF($K$677&gt;0,'Assumptions (Wind)'!$V$18*Model!$K$677*'Assumptions (Wind)'!I$2/10^9,0)</f>
        <v>2.587747868</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1.70072517</v>
      </c>
      <c r="K689" s="177">
        <f>IF($L$677&gt;0,'Assumptions (Wind)'!$V$18*Model!$L$677*'Assumptions (Wind)'!J$2/10^9,0)</f>
        <v>1.938390466</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0.5570441659</v>
      </c>
      <c r="L690" s="177">
        <f>IF($M$677&gt;0,'Assumptions (Wind)'!$V$18*Model!$M$677*'Assumptions (Wind)'!K$2/10^9,0)</f>
        <v>0.6135616932</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0.488113459</v>
      </c>
      <c r="M691" s="160">
        <f>IF($N$677&gt;0,'Assumptions (Wind)'!$V$18*Model!$N$677*'Assumptions (Wind)'!L$2/10^9,0)</f>
        <v>0.4934005647</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1.707125221</v>
      </c>
      <c r="N692" s="160">
        <f>IF($O$677&gt;0,'Assumptions (Wind)'!$V$18*Model!$O$677*'Assumptions (Wind)'!M$2/10^9,0)</f>
        <v>1.669904198</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0.1572809429</v>
      </c>
      <c r="O693" s="177">
        <f>IF($P$677&gt;0,'Assumptions (Wind)'!$V$18*Model!$P$677*'Assumptions (Wind)'!N$2/10^9,0)</f>
        <v>0.1447430653</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1.921222953</v>
      </c>
      <c r="P694" s="177">
        <f>IF($Q$677&gt;0,'Assumptions (Wind)'!$V$18*Model!$Q$677*'Assumptions (Wind)'!O$2/10^9,0)</f>
        <v>1.839349036</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3.158396024</v>
      </c>
      <c r="Q695" s="178">
        <f>IF($R$677&gt;0,'Assumptions (Wind)'!$V$18*Model!$R$677*'Assumptions (Wind)'!P$2/10^9,0)</f>
        <v>2.966550167</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2.184129936</v>
      </c>
      <c r="R696" s="160">
        <f>IF($S$677&gt;0,'Assumptions (Wind)'!$V$18*Model!$S$677*'Assumptions (Wind)'!Q$2/10^9,0)</f>
        <v>2.008744867</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1.68234677</v>
      </c>
      <c r="S697" s="160">
        <f>IF($T$677&gt;0,'Assumptions (Wind)'!$V$18*Model!$T$677*'Assumptions (Wind)'!R$2/10^9,0)</f>
        <v>1.73713228</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1.556999878</v>
      </c>
      <c r="T698" s="177">
        <f>IF($U$677&gt;0,'Assumptions (Wind)'!$V$18*Model!$U$677*'Assumptions (Wind)'!S$2/10^9,0)</f>
        <v>1.5208457</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0.1149720321</v>
      </c>
      <c r="W701" s="160">
        <f>IF($X$677&gt;0,'Assumptions (Wind)'!$V$18*Model!$X$677*'Assumptions (Wind)'!V$2/10^9,0)</f>
        <v>0.1147545284</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0.1147545284</v>
      </c>
      <c r="X702" s="160">
        <f>IF($Y$677&gt;0,'Assumptions (Wind)'!$V$18*Model!$Y$677*'Assumptions (Wind)'!W$2/10^9,0)</f>
        <v>0.1144150994</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0.1144150994</v>
      </c>
      <c r="Y703" s="160">
        <f>IF($Z$677&gt;0,'Assumptions (Wind)'!$V$18*Model!$Z$677*'Assumptions (Wind)'!X$2/10^9,0)</f>
        <v>0.1140187511</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0.1140187511</v>
      </c>
      <c r="Z704" s="160">
        <f>IF($AA$677&gt;0,'Assumptions (Wind)'!$V$18*Model!$AA$677*'Assumptions (Wind)'!Y$2/10^9,0)</f>
        <v>0.1135633916</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0.1135633916</v>
      </c>
      <c r="AA705" s="160">
        <f>IF($AB$677&gt;0,'Assumptions (Wind)'!$V$18*Model!$AB$677*'Assumptions (Wind)'!Z$2/10^9,0)</f>
        <v>0.1129730308</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0.1424377207</v>
      </c>
      <c r="AB706" s="160">
        <f>IF($AC$677&gt;0,'Assumptions (Wind)'!$V$18*Model!$AC$677*'Assumptions (Wind)'!AA$2/10^9,0)</f>
        <v>0.1416098494</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0.1763691164</v>
      </c>
      <c r="AC707" s="160">
        <f>IF($AD$677&gt;0,'Assumptions (Wind)'!$V$18*Model!$AD$677*'Assumptions (Wind)'!AB$2/10^9,0)</f>
        <v>0.1752302884</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0.111591178</v>
      </c>
      <c r="AD708" s="160">
        <f>IF($AE$677&gt;0,'Assumptions (Wind)'!$V$18*Model!$AE$677*'Assumptions (Wind)'!AC$2/10^9,0)</f>
        <v>0.1107948981</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0.7447510797</v>
      </c>
      <c r="AE709" s="160">
        <f>IF($AF$677&gt;0,'Assumptions (Wind)'!$V$18*Model!$AF$677*'Assumptions (Wind)'!AD$2/10^9,0)</f>
        <v>0.7383680255</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0.2499160834</v>
      </c>
      <c r="AF710" s="160">
        <f>IF($AG$677&gt;0,'Assumptions (Wind)'!$V$18*Model!$AG$677*'Assumptions (Wind)'!AE$2/10^9,0)</f>
        <v>0.2475753676</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0.2747148491</v>
      </c>
      <c r="AG711" s="160">
        <f>IF($AH$677&gt;0,'Assumptions (Wind)'!$V$18*Model!$AH$677*'Assumptions (Wind)'!AF$2/10^9,0)</f>
        <v>0.2717013318</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0.1076228184</v>
      </c>
      <c r="AH712" s="160">
        <f>IF($AI$677&gt;0,'Assumptions (Wind)'!$V$18*Model!$AI$677*'Assumptions (Wind)'!AG$2/10^9,0)</f>
        <v>0.1086235143</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0.5718195447</v>
      </c>
      <c r="AI713" s="160">
        <f>IF($AJ$677&gt;0,'Assumptions (Wind)'!$V$18*Model!$AJ$677*'Assumptions (Wind)'!AH$2/10^9,0)</f>
        <v>0.5766236775</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0.8269086509</v>
      </c>
      <c r="AJ714" s="160">
        <f>IF($AK$677&gt;0,'Assumptions (Wind)'!$V$18*Model!$AK$677*'Assumptions (Wind)'!AI$2/10^9,0)</f>
        <v>0.8344180291</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1.583266846</v>
      </c>
      <c r="AK715" s="160">
        <f>IF($AL$677&gt;0,'Assumptions (Wind)'!$V$18*Model!$AL$677*'Assumptions (Wind)'!AJ$2/10^9,0)</f>
        <v>1.596191192</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2.70719661</v>
      </c>
      <c r="AL716" s="160">
        <f>IF($AM$677&gt;0,'Assumptions (Wind)'!$V$18*Model!$AM$677*'Assumptions (Wind)'!AK$2/10^9,0)</f>
        <v>2.731168679</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1.833519536</v>
      </c>
      <c r="AM717" s="160">
        <f>IF($AN$677&gt;0,'Assumptions (Wind)'!$V$18*Model!$AN$677*'Assumptions (Wind)'!AL$2/10^9,0)</f>
        <v>1.848030439</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0.6118242642</v>
      </c>
      <c r="AN718" s="160">
        <f>IF($AO$677&gt;0,'Assumptions (Wind)'!$V$18*Model!$AO$677*'Assumptions (Wind)'!AM$2/10^9,0)</f>
        <v>0.6170973174</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0.5142930253</v>
      </c>
      <c r="AO719" s="160">
        <f>IF($AP$677&gt;0,'Assumptions (Wind)'!$V$18*Model!$AP$677*'Assumptions (Wind)'!AN$2/10^9,0)</f>
        <v>0.5182295369</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1.509745105</v>
      </c>
      <c r="AP720" s="160">
        <f>IF($AQ$677&gt;0,'Assumptions (Wind)'!$V$18*Model!$AQ$677*'Assumptions (Wind)'!AO$2/10^9,0)</f>
        <v>1.522383908</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0.2485743227</v>
      </c>
      <c r="AQ721" s="160">
        <f>IF($AR$677&gt;0,'Assumptions (Wind)'!$V$18*Model!$AR$677*'Assumptions (Wind)'!AP$2/10^9,0)</f>
        <v>0.2504093667</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1.888005026</v>
      </c>
      <c r="AR722" s="160">
        <f>IF($AS$677&gt;0,'Assumptions (Wind)'!$V$18*Model!$AS$677*'Assumptions (Wind)'!AQ$2/10^9,0)</f>
        <v>1.903322251</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3.183674435</v>
      </c>
      <c r="AS723" s="160">
        <f>IF($AT$677&gt;0,'Assumptions (Wind)'!$V$18*Model!$AT$677*'Assumptions (Wind)'!AR$2/10^9,0)</f>
        <v>3.206270759</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2.391949668</v>
      </c>
      <c r="AT724" s="181">
        <f>IF($AU$677&gt;0,'Assumptions (Wind)'!$V$18*Model!$AU$677*'Assumptions (Wind)'!AS$2/10^9,0)</f>
        <v>2.408560811</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2.036629706</v>
      </c>
      <c r="AU725" s="160">
        <f>IF($AV$677&gt;0,'Assumptions (Wind)'!$V$18*Model!$AV$677*'Assumptions (Wind)'!AT$2/10^9,0)</f>
        <v>2.05230459</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1.851986998</v>
      </c>
      <c r="AV726" s="160">
        <f>IF($AW$677&gt;0,'Assumptions (Wind)'!$V$18*Model!$AW$677*'Assumptions (Wind)'!AU$2/10^9,0)</f>
        <v>1.864281799</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0.1213136267</v>
      </c>
      <c r="AW727" s="160">
        <f>IF($AX$677&gt;0,'Assumptions (Wind)'!$V$18*Model!$AX$677*'Assumptions (Wind)'!AV$2/10^9,0)</f>
        <v>0.1222119802</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0.1222119802</v>
      </c>
      <c r="AX728" s="160">
        <f>IF($AY$677&gt;0,'Assumptions (Wind)'!$V$18*Model!$AY$677*'Assumptions (Wind)'!AW$2/10^9,0)</f>
        <v>0.12298406</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0.24596812</v>
      </c>
      <c r="AY729" s="160">
        <f>IF($AZ$677&gt;0,'Assumptions (Wind)'!$V$18*Model!$AZ$677*'Assumptions (Wind)'!AX$2/10^9,0)</f>
        <v>0.2474795018</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0.2474795018</v>
      </c>
      <c r="AZ730" s="160">
        <f>IF($BA$677&gt;0,'Assumptions (Wind)'!$V$18*Model!$BA$677*'Assumptions (Wind)'!AY$2/10^9,0)</f>
        <v>0.2489562392</v>
      </c>
    </row>
    <row r="731" ht="15.75" customHeight="1" collapsed="1">
      <c r="A731" s="239" t="s">
        <v>52</v>
      </c>
      <c r="B731" s="150" t="s">
        <v>351</v>
      </c>
      <c r="C731" s="244">
        <f>C679*'Assumptions (Wind)'!$V$8</f>
        <v>0.6443682508</v>
      </c>
      <c r="D731" s="244">
        <f>D679*'Assumptions (Wind)'!$V$8</f>
        <v>0.1139018835</v>
      </c>
      <c r="E731" s="244">
        <f>E679*'Assumptions (Wind)'!$V$8</f>
        <v>0.07360186257</v>
      </c>
      <c r="F731" s="244">
        <f>F679*'Assumptions (Wind)'!$V$8</f>
        <v>0.190694182</v>
      </c>
      <c r="G731" s="244">
        <f>G679*'Assumptions (Wind)'!$V$8</f>
        <v>0.4576086641</v>
      </c>
      <c r="H731" s="244">
        <f>H679*'Assumptions (Wind)'!$V$8</f>
        <v>1.018677852</v>
      </c>
      <c r="I731" s="244">
        <f>I679*'Assumptions (Wind)'!$V$8</f>
        <v>2.160069883</v>
      </c>
      <c r="J731" s="244">
        <f>J679*'Assumptions (Wind)'!$V$8</f>
        <v>2.573083823</v>
      </c>
      <c r="K731" s="244">
        <f>K679*'Assumptions (Wind)'!$V$8</f>
        <v>1.497260779</v>
      </c>
      <c r="L731" s="244">
        <f>L679*'Assumptions (Wind)'!$V$8</f>
        <v>0.6610050913</v>
      </c>
      <c r="M731" s="244">
        <f>M679*'Assumptions (Wind)'!$V$8</f>
        <v>1.320315472</v>
      </c>
      <c r="N731" s="244">
        <f>N679*'Assumptions (Wind)'!$V$8</f>
        <v>1.096311084</v>
      </c>
      <c r="O731" s="244">
        <f>O679*'Assumptions (Wind)'!$V$8</f>
        <v>1.239579611</v>
      </c>
      <c r="P731" s="244">
        <f>P679*'Assumptions (Wind)'!$V$8</f>
        <v>2.998647036</v>
      </c>
      <c r="Q731" s="244">
        <f>Q679*'Assumptions (Wind)'!$V$8</f>
        <v>3.090408062</v>
      </c>
      <c r="R731" s="244">
        <f>R679*'Assumptions (Wind)'!$V$8</f>
        <v>2.214654982</v>
      </c>
      <c r="S731" s="244">
        <f>S679*'Assumptions (Wind)'!$V$8</f>
        <v>1.976479294</v>
      </c>
      <c r="T731" s="244">
        <f>T679*'Assumptions (Wind)'!$V$8</f>
        <v>0.91250742</v>
      </c>
      <c r="U731" s="244">
        <f>U679*'Assumptions (Wind)'!$V$8</f>
        <v>0</v>
      </c>
      <c r="V731" s="244">
        <f>V679*'Assumptions (Wind)'!$V$8</f>
        <v>0.06898321928</v>
      </c>
      <c r="W731" s="244">
        <f>W679*'Assumptions (Wind)'!$V$8</f>
        <v>0.1377054341</v>
      </c>
      <c r="X731" s="244">
        <f>X679*'Assumptions (Wind)'!$V$8</f>
        <v>0.1372981193</v>
      </c>
      <c r="Y731" s="244">
        <f>Y679*'Assumptions (Wind)'!$V$8</f>
        <v>0.1368225013</v>
      </c>
      <c r="Z731" s="244">
        <f>Z679*'Assumptions (Wind)'!$V$8</f>
        <v>0.1362760699</v>
      </c>
      <c r="AA731" s="244">
        <f>AA679*'Assumptions (Wind)'!$V$8</f>
        <v>0.1532464509</v>
      </c>
      <c r="AB731" s="244">
        <f>AB679*'Assumptions (Wind)'!$V$8</f>
        <v>0.1907873795</v>
      </c>
      <c r="AC731" s="244">
        <f>AC679*'Assumptions (Wind)'!$V$8</f>
        <v>0.1720928799</v>
      </c>
      <c r="AD731" s="244">
        <f>AD679*'Assumptions (Wind)'!$V$8</f>
        <v>0.5133275867</v>
      </c>
      <c r="AE731" s="244">
        <f>AE679*'Assumptions (Wind)'!$V$8</f>
        <v>0.5929704653</v>
      </c>
      <c r="AF731" s="244">
        <f>AF679*'Assumptions (Wind)'!$V$8</f>
        <v>0.31337413</v>
      </c>
      <c r="AG731" s="244">
        <f>AG679*'Assumptions (Wind)'!$V$8</f>
        <v>0.2275944901</v>
      </c>
      <c r="AH731" s="244">
        <f>AH679*'Assumptions (Wind)'!$V$8</f>
        <v>0.4082658354</v>
      </c>
      <c r="AI731" s="244">
        <f>AI679*'Assumptions (Wind)'!$V$8</f>
        <v>0.842119397</v>
      </c>
      <c r="AJ731" s="244">
        <f>AJ679*'Assumptions (Wind)'!$V$8</f>
        <v>1.450610925</v>
      </c>
      <c r="AK731" s="244">
        <f>AK679*'Assumptions (Wind)'!$V$8</f>
        <v>2.582032681</v>
      </c>
      <c r="AL731" s="244">
        <f>AL679*'Assumptions (Wind)'!$V$8</f>
        <v>2.738812929</v>
      </c>
      <c r="AM731" s="244">
        <f>AM679*'Assumptions (Wind)'!$V$8</f>
        <v>1.475912822</v>
      </c>
      <c r="AN731" s="244">
        <f>AN679*'Assumptions (Wind)'!$V$8</f>
        <v>0.6788342056</v>
      </c>
      <c r="AO731" s="244">
        <f>AO679*'Assumptions (Wind)'!$V$8</f>
        <v>1.216784785</v>
      </c>
      <c r="AP731" s="244">
        <f>AP679*'Assumptions (Wind)'!$V$8</f>
        <v>1.062574939</v>
      </c>
      <c r="AQ731" s="244">
        <f>AQ679*'Assumptions (Wind)'!$V$8</f>
        <v>1.283048635</v>
      </c>
      <c r="AR731" s="244">
        <f>AR679*'Assumptions (Wind)'!$V$8</f>
        <v>3.052198012</v>
      </c>
      <c r="AS731" s="244">
        <f>AS679*'Assumptions (Wind)'!$V$8</f>
        <v>3.358932256</v>
      </c>
      <c r="AT731" s="244">
        <f>AT679*'Assumptions (Wind)'!$V$8</f>
        <v>2.66711431</v>
      </c>
      <c r="AU731" s="244">
        <f>AU679*'Assumptions (Wind)'!$V$8</f>
        <v>2.342574953</v>
      </c>
      <c r="AV731" s="244">
        <f>AV679*'Assumptions (Wind)'!$V$8</f>
        <v>1.191357255</v>
      </c>
      <c r="AW731" s="244">
        <f>AW679*'Assumptions (Wind)'!$V$8</f>
        <v>0.1466543762</v>
      </c>
      <c r="AX731" s="244">
        <f>AX679*'Assumptions (Wind)'!$V$8</f>
        <v>0.221371308</v>
      </c>
      <c r="AY731" s="244">
        <f>AY679*'Assumptions (Wind)'!$V$8</f>
        <v>0.2969754022</v>
      </c>
      <c r="AZ731" s="244">
        <f>AZ679*'Assumptions (Wind)'!$V$8</f>
        <v>0.1493737435</v>
      </c>
      <c r="BA731" s="244">
        <f>BA679*'Assumptions (Wind)'!$V$8</f>
        <v>0</v>
      </c>
    </row>
    <row r="732" ht="15.75" customHeight="1">
      <c r="A732" s="239" t="s">
        <v>54</v>
      </c>
      <c r="B732" s="150" t="s">
        <v>351</v>
      </c>
      <c r="C732" s="244">
        <f>C679*'Assumptions (Wind)'!$V$9</f>
        <v>0.4295788339</v>
      </c>
      <c r="D732" s="244">
        <f>D679*'Assumptions (Wind)'!$V$9</f>
        <v>0.07593458901</v>
      </c>
      <c r="E732" s="244">
        <f>E679*'Assumptions (Wind)'!$V$9</f>
        <v>0.04906790838</v>
      </c>
      <c r="F732" s="244">
        <f>F679*'Assumptions (Wind)'!$V$9</f>
        <v>0.1271294547</v>
      </c>
      <c r="G732" s="244">
        <f>G679*'Assumptions (Wind)'!$V$9</f>
        <v>0.3050724427</v>
      </c>
      <c r="H732" s="244">
        <f>H679*'Assumptions (Wind)'!$V$9</f>
        <v>0.6791185681</v>
      </c>
      <c r="I732" s="244">
        <f>I679*'Assumptions (Wind)'!$V$9</f>
        <v>1.440046589</v>
      </c>
      <c r="J732" s="244">
        <f>J679*'Assumptions (Wind)'!$V$9</f>
        <v>1.715389215</v>
      </c>
      <c r="K732" s="244">
        <f>K679*'Assumptions (Wind)'!$V$9</f>
        <v>0.9981738528</v>
      </c>
      <c r="L732" s="244">
        <f>L679*'Assumptions (Wind)'!$V$9</f>
        <v>0.4406700609</v>
      </c>
      <c r="M732" s="244">
        <f>M679*'Assumptions (Wind)'!$V$9</f>
        <v>0.8802103145</v>
      </c>
      <c r="N732" s="244">
        <f>N679*'Assumptions (Wind)'!$V$9</f>
        <v>0.7308740562</v>
      </c>
      <c r="O732" s="244">
        <f>O679*'Assumptions (Wind)'!$V$9</f>
        <v>0.8263864074</v>
      </c>
      <c r="P732" s="244">
        <f>P679*'Assumptions (Wind)'!$V$9</f>
        <v>1.999098024</v>
      </c>
      <c r="Q732" s="244">
        <f>Q679*'Assumptions (Wind)'!$V$9</f>
        <v>2.060272041</v>
      </c>
      <c r="R732" s="244">
        <f>R679*'Assumptions (Wind)'!$V$9</f>
        <v>1.476436655</v>
      </c>
      <c r="S732" s="244">
        <f>S679*'Assumptions (Wind)'!$V$9</f>
        <v>1.317652863</v>
      </c>
      <c r="T732" s="244">
        <f>T679*'Assumptions (Wind)'!$V$9</f>
        <v>0.60833828</v>
      </c>
      <c r="U732" s="244">
        <f>U679*'Assumptions (Wind)'!$V$9</f>
        <v>0</v>
      </c>
      <c r="V732" s="244">
        <f>V679*'Assumptions (Wind)'!$V$9</f>
        <v>0.04598881285</v>
      </c>
      <c r="W732" s="244">
        <f>W679*'Assumptions (Wind)'!$V$9</f>
        <v>0.09180362273</v>
      </c>
      <c r="X732" s="244">
        <f>X679*'Assumptions (Wind)'!$V$9</f>
        <v>0.09153207956</v>
      </c>
      <c r="Y732" s="244">
        <f>Y679*'Assumptions (Wind)'!$V$9</f>
        <v>0.09121500086</v>
      </c>
      <c r="Z732" s="244">
        <f>Z679*'Assumptions (Wind)'!$V$9</f>
        <v>0.09085071329</v>
      </c>
      <c r="AA732" s="244">
        <f>AA679*'Assumptions (Wind)'!$V$9</f>
        <v>0.1021643006</v>
      </c>
      <c r="AB732" s="244">
        <f>AB679*'Assumptions (Wind)'!$V$9</f>
        <v>0.1271915863</v>
      </c>
      <c r="AC732" s="244">
        <f>AC679*'Assumptions (Wind)'!$V$9</f>
        <v>0.1147285866</v>
      </c>
      <c r="AD732" s="244">
        <f>AD679*'Assumptions (Wind)'!$V$9</f>
        <v>0.3422183911</v>
      </c>
      <c r="AE732" s="244">
        <f>AE679*'Assumptions (Wind)'!$V$9</f>
        <v>0.3953136436</v>
      </c>
      <c r="AF732" s="244">
        <f>AF679*'Assumptions (Wind)'!$V$9</f>
        <v>0.2089160867</v>
      </c>
      <c r="AG732" s="244">
        <f>AG679*'Assumptions (Wind)'!$V$9</f>
        <v>0.1517296601</v>
      </c>
      <c r="AH732" s="244">
        <f>AH679*'Assumptions (Wind)'!$V$9</f>
        <v>0.2721772236</v>
      </c>
      <c r="AI732" s="244">
        <f>AI679*'Assumptions (Wind)'!$V$9</f>
        <v>0.5614129313</v>
      </c>
      <c r="AJ732" s="244">
        <f>AJ679*'Assumptions (Wind)'!$V$9</f>
        <v>0.9670739499</v>
      </c>
      <c r="AK732" s="244">
        <f>AK679*'Assumptions (Wind)'!$V$9</f>
        <v>1.721355121</v>
      </c>
      <c r="AL732" s="244">
        <f>AL679*'Assumptions (Wind)'!$V$9</f>
        <v>1.825875286</v>
      </c>
      <c r="AM732" s="244">
        <f>AM679*'Assumptions (Wind)'!$V$9</f>
        <v>0.9839418813</v>
      </c>
      <c r="AN732" s="244">
        <f>AN679*'Assumptions (Wind)'!$V$9</f>
        <v>0.4525561371</v>
      </c>
      <c r="AO732" s="244">
        <f>AO679*'Assumptions (Wind)'!$V$9</f>
        <v>0.8111898566</v>
      </c>
      <c r="AP732" s="244">
        <f>AP679*'Assumptions (Wind)'!$V$9</f>
        <v>0.7083832924</v>
      </c>
      <c r="AQ732" s="244">
        <f>AQ679*'Assumptions (Wind)'!$V$9</f>
        <v>0.855365757</v>
      </c>
      <c r="AR732" s="244">
        <f>AR679*'Assumptions (Wind)'!$V$9</f>
        <v>2.034798674</v>
      </c>
      <c r="AS732" s="244">
        <f>AS679*'Assumptions (Wind)'!$V$9</f>
        <v>2.239288171</v>
      </c>
      <c r="AT732" s="244">
        <f>AT679*'Assumptions (Wind)'!$V$9</f>
        <v>1.778076207</v>
      </c>
      <c r="AU732" s="244">
        <f>AU679*'Assumptions (Wind)'!$V$9</f>
        <v>1.561716635</v>
      </c>
      <c r="AV732" s="244">
        <f>AV679*'Assumptions (Wind)'!$V$9</f>
        <v>0.7942381703</v>
      </c>
      <c r="AW732" s="244">
        <f>AW679*'Assumptions (Wind)'!$V$9</f>
        <v>0.09776958414</v>
      </c>
      <c r="AX732" s="244">
        <f>AX679*'Assumptions (Wind)'!$V$9</f>
        <v>0.147580872</v>
      </c>
      <c r="AY732" s="244">
        <f>AY679*'Assumptions (Wind)'!$V$9</f>
        <v>0.1979836015</v>
      </c>
      <c r="AZ732" s="244">
        <f>AZ679*'Assumptions (Wind)'!$V$9</f>
        <v>0.09958249568</v>
      </c>
      <c r="BA732" s="244">
        <f>BA679*'Assumptions (Wind)'!$V$9</f>
        <v>0</v>
      </c>
    </row>
    <row r="733" ht="15.75" customHeight="1">
      <c r="A733" s="239" t="s">
        <v>359</v>
      </c>
      <c r="B733" s="150" t="s">
        <v>351</v>
      </c>
      <c r="C733" s="177">
        <f t="array" ref="C733">SUM(IF(ISERROR(C734:C784),"",C734:C784))</f>
        <v>0</v>
      </c>
      <c r="D733" s="177">
        <f t="array" ref="D733">SUM(IF(ISERROR(D734:D784),"",D734:D784))</f>
        <v>-0.04002093525</v>
      </c>
      <c r="E733" s="177">
        <f t="array" ref="E733">SUM(IF(ISERROR(E734:E784),"",E734:E784))</f>
        <v>-0.05126317245</v>
      </c>
      <c r="F733" s="177">
        <f t="array" ref="F733">SUM(IF(ISERROR(F734:F784),"",F734:F784))</f>
        <v>-0.06472642722</v>
      </c>
      <c r="G733" s="177">
        <f t="array" ref="G733">SUM(IF(ISERROR(G734:G784),"",G734:G784))</f>
        <v>-0.0699045414</v>
      </c>
      <c r="H733" s="177">
        <f t="array" ref="H733">SUM(IF(ISERROR(H734:H784),"",H734:H784))</f>
        <v>-0.1011172344</v>
      </c>
      <c r="I733" s="177">
        <f t="array" ref="I733">SUM(IF(ISERROR(I734:I784),"",I734:I784))</f>
        <v>-0.1515115421</v>
      </c>
      <c r="J733" s="177">
        <f t="array" ref="J733">SUM(IF(ISERROR(J734:J784),"",J734:J784))</f>
        <v>-0.2650333705</v>
      </c>
      <c r="K733" s="177">
        <f t="array" ref="K733">SUM(IF(ISERROR(K734:K784),"",K734:K784))</f>
        <v>-0.4882677686</v>
      </c>
      <c r="L733" s="177">
        <f t="array" ref="L733">SUM(IF(ISERROR(L734:L784),"",L734:L784))</f>
        <v>-0.6780529651</v>
      </c>
      <c r="M733" s="177">
        <f t="array" ref="M733">SUM(IF(ISERROR(M734:M784),"",M734:M784))</f>
        <v>-0.7807809967</v>
      </c>
      <c r="N733" s="177">
        <f t="array" ref="N733">SUM(IF(ISERROR(N734:N784),"",N734:N784))</f>
        <v>-0.7974933256</v>
      </c>
      <c r="O733" s="177">
        <f t="array" ref="O733">SUM(IF(ISERROR(O734:O784),"",O734:O784))</f>
        <v>-0.983802589</v>
      </c>
      <c r="P733" s="177">
        <f t="array" ref="P733">SUM(IF(ISERROR(P734:P784),"",P734:P784))</f>
        <v>-1.054803644</v>
      </c>
      <c r="Q733" s="177">
        <f t="array" ref="Q733">SUM(IF(ISERROR(Q734:Q784),"",Q734:Q784))</f>
        <v>-1.294942153</v>
      </c>
      <c r="R733" s="177">
        <f t="array" ref="R733">SUM(IF(ISERROR(R734:R784),"",R734:R784))</f>
        <v>-1.596906297</v>
      </c>
      <c r="S733" s="177">
        <f t="array" ref="S733">SUM(IF(ISERROR(S734:S784),"",S734:S784))</f>
        <v>-1.806984834</v>
      </c>
      <c r="T733" s="177">
        <f t="array" ref="T733">SUM(IF(ISERROR(T734:T784),"",T734:T784))</f>
        <v>-1.874253607</v>
      </c>
      <c r="U733" s="177">
        <f t="array" ref="U733">SUM(IF(ISERROR(U734:U784),"",U734:U784))</f>
        <v>-1.71549981</v>
      </c>
      <c r="V733" s="177">
        <f t="array" ref="V733">SUM(IF(ISERROR(V734:V784),"",V734:V784))</f>
        <v>-1.52733847</v>
      </c>
      <c r="W733" s="177">
        <f t="array" ref="W733">SUM(IF(ISERROR(W734:W784),"",W734:W784))</f>
        <v>-1.544852672</v>
      </c>
      <c r="X733" s="177">
        <f t="array" ref="X733">SUM(IF(ISERROR(X734:X784),"",X734:X784))</f>
        <v>-1.590181901</v>
      </c>
      <c r="Y733" s="177">
        <f t="array" ref="Y733">SUM(IF(ISERROR(Y734:Y784),"",Y734:Y784))</f>
        <v>-1.42492195</v>
      </c>
      <c r="Z733" s="177">
        <f t="array" ref="Z733">SUM(IF(ISERROR(Z734:Z784),"",Z734:Z784))</f>
        <v>-1.521370619</v>
      </c>
      <c r="AA733" s="177">
        <f t="array" ref="AA733">SUM(IF(ISERROR(AA734:AA784),"",AA734:AA784))</f>
        <v>-1.316244524</v>
      </c>
      <c r="AB733" s="177">
        <f t="array" ref="AB733">SUM(IF(ISERROR(AB734:AB784),"",AB734:AB784))</f>
        <v>-0.883248142</v>
      </c>
      <c r="AC733" s="177">
        <f t="array" ref="AC733">SUM(IF(ISERROR(AC734:AC784),"",AC734:AC784))</f>
        <v>-0.5907553956</v>
      </c>
      <c r="AD733" s="177">
        <f t="array" ref="AD733">SUM(IF(ISERROR(AD734:AD784),"",AD734:AD784))</f>
        <v>-0.3468163349</v>
      </c>
      <c r="AE733" s="177">
        <f t="array" ref="AE733">SUM(IF(ISERROR(AE734:AE784),"",AE734:AE784))</f>
        <v>-0.1085585084</v>
      </c>
      <c r="AF733" s="177">
        <f t="array" ref="AF733">SUM(IF(ISERROR(AF734:AF784),"",AF734:AF784))</f>
        <v>-0.1786705612</v>
      </c>
      <c r="AG733" s="177">
        <f t="array" ref="AG733">SUM(IF(ISERROR(AG734:AG784),"",AG734:AG784))</f>
        <v>-0.2135691543</v>
      </c>
      <c r="AH733" s="177">
        <f t="array" ref="AH733">SUM(IF(ISERROR(AH734:AH784),"",AH734:AH784))</f>
        <v>-0.232763814</v>
      </c>
      <c r="AI733" s="177">
        <f t="array" ref="AI733">SUM(IF(ISERROR(AI734:AI784),"",AI734:AI784))</f>
        <v>-0.2398495239</v>
      </c>
      <c r="AJ733" s="177">
        <f t="array" ref="AJ733">SUM(IF(ISERROR(AJ734:AJ784),"",AJ734:AJ784))</f>
        <v>-0.2861773269</v>
      </c>
      <c r="AK733" s="177">
        <f t="array" ref="AK733">SUM(IF(ISERROR(AK734:AK784),"",AK734:AK784))</f>
        <v>-0.3575299616</v>
      </c>
      <c r="AL733" s="177">
        <f t="array" ref="AL733">SUM(IF(ISERROR(AL734:AL784),"",AL734:AL784))</f>
        <v>-0.4975618118</v>
      </c>
      <c r="AM733" s="177">
        <f t="array" ref="AM733">SUM(IF(ISERROR(AM734:AM784),"",AM734:AM784))</f>
        <v>-0.7372124234</v>
      </c>
      <c r="AN733" s="177">
        <f t="array" ref="AN733">SUM(IF(ISERROR(AN734:AN784),"",AN734:AN784))</f>
        <v>-0.917231517</v>
      </c>
      <c r="AO733" s="177">
        <f t="array" ref="AO733">SUM(IF(ISERROR(AO734:AO784),"",AO734:AO784))</f>
        <v>-1.021623886</v>
      </c>
      <c r="AP733" s="177">
        <f t="array" ref="AP733">SUM(IF(ISERROR(AP734:AP784),"",AP734:AP784))</f>
        <v>-1.01350141</v>
      </c>
      <c r="AQ733" s="177">
        <f t="array" ref="AQ733">SUM(IF(ISERROR(AQ734:AQ784),"",AQ734:AQ784))</f>
        <v>-1.175680774</v>
      </c>
      <c r="AR733" s="177">
        <f t="array" ref="AR733">SUM(IF(ISERROR(AR734:AR784),"",AR734:AR784))</f>
        <v>-1.241542715</v>
      </c>
      <c r="AS733" s="177">
        <f t="array" ref="AS733">SUM(IF(ISERROR(AS734:AS784),"",AS734:AS784))</f>
        <v>-1.478557914</v>
      </c>
      <c r="AT733" s="177">
        <f t="array" ref="AT733">SUM(IF(ISERROR(AT734:AT784),"",AT734:AT784))</f>
        <v>-1.758808193</v>
      </c>
      <c r="AU733" s="177">
        <f t="array" ref="AU733">SUM(IF(ISERROR(AU734:AU784),"",AU734:AU784))</f>
        <v>-1.949786919</v>
      </c>
      <c r="AV733" s="177">
        <f t="array" ref="AV733">SUM(IF(ISERROR(AV734:AV784),"",AV734:AV784))</f>
        <v>-1.990824296</v>
      </c>
      <c r="AW733" s="177">
        <f t="array" ref="AW733">SUM(IF(ISERROR(AW734:AW784),"",AW734:AW784))</f>
        <v>-1.817723441</v>
      </c>
      <c r="AX733" s="177">
        <f t="array" ref="AX733">SUM(IF(ISERROR(AX734:AX784),"",AX734:AX784))</f>
        <v>-1.644031879</v>
      </c>
      <c r="AY733" s="177">
        <f t="array" ref="AY733">SUM(IF(ISERROR(AY734:AY784),"",AY734:AY784))</f>
        <v>-1.675822551</v>
      </c>
      <c r="AZ733" s="177">
        <f t="array" ref="AZ733">SUM(IF(ISERROR(AZ734:AZ784),"",AZ734:AZ784))</f>
        <v>-1.738000032</v>
      </c>
      <c r="BA733" s="177">
        <f t="array" ref="BA733">SUM(IF(ISERROR(BA734:BA784),"",BA734:BA784))</f>
        <v>-1.626475275</v>
      </c>
      <c r="BB733" s="177">
        <f t="array" ref="BB733">SUM(IF(ISERROR(BB734:BB784),"",BB734:BB784))</f>
        <v>-1.711975327</v>
      </c>
      <c r="BC733" s="177">
        <f t="array" ref="BC733">SUM(IF(ISERROR(BC734:BC784),"",BC734:BC784))</f>
        <v>-1.509921614</v>
      </c>
      <c r="BD733" s="177">
        <f t="array" ref="BD733">SUM(IF(ISERROR(BD734:BD784),"",BD734:BD784))</f>
        <v>-1.059341184</v>
      </c>
      <c r="BE733" s="177">
        <f t="array" ref="BE733">SUM(IF(ISERROR(BE734:BE784),"",BE734:BE784))</f>
        <v>-0.7148379054</v>
      </c>
      <c r="BF733" s="177">
        <f t="array" ref="BF733">SUM(IF(ISERROR(BF734:BF784),"",BF734:BF784))</f>
        <v>-0.4064018654</v>
      </c>
      <c r="BG733" s="177">
        <f t="array" ref="BG733">SUM(IF(ISERROR(BG734:BG784),"",BG734:BG784))</f>
        <v>-0.1066138314</v>
      </c>
      <c r="BH733" s="177">
        <f t="array" ref="BH733">SUM(IF(ISERROR(BH734:BH784),"",BH734:BH784))</f>
        <v>-0.09336743988</v>
      </c>
      <c r="BI733" s="177">
        <f t="array" ref="BI733">SUM(IF(ISERROR(BI734:BI784),"",BI734:BI784))</f>
        <v>-0.07891197077</v>
      </c>
      <c r="BJ733" s="177">
        <f t="array" ref="BJ733">SUM(IF(ISERROR(BJ734:BJ784),"",BJ734:BJ784))</f>
        <v>-0.04110198036</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-0.04002093525</v>
      </c>
      <c r="E735" s="177">
        <f>IF(and($D$677&gt;0,Model!X$1&lt;='Assumptions (Wind)'!$V$13),PPMT('Assumptions (Wind)'!$V$10,Model!X$1,'Assumptions (Wind)'!$V$13,'Assumptions (Wind)'!$V$8*Model!$D$677*'Assumptions (Wind)'!$B$2/10^9),0)</f>
        <v>-0.04322261007</v>
      </c>
      <c r="F735" s="177">
        <f>IF(and($D$677&gt;0,Model!Y$1&lt;='Assumptions (Wind)'!$V$13),PPMT('Assumptions (Wind)'!$V$10,Model!Y$1,'Assumptions (Wind)'!$V$13,'Assumptions (Wind)'!$V$8*Model!$D$677*'Assumptions (Wind)'!$B$2/10^9),0)</f>
        <v>-0.04668041887</v>
      </c>
      <c r="G735" s="177">
        <f>IF(and($D$677&gt;0,Model!Z$1&lt;='Assumptions (Wind)'!$V$13),PPMT('Assumptions (Wind)'!$V$10,Model!Z$1,'Assumptions (Wind)'!$V$13,'Assumptions (Wind)'!$V$8*Model!$D$677*'Assumptions (Wind)'!$B$2/10^9),0)</f>
        <v>-0.05041485238</v>
      </c>
      <c r="H735" s="177">
        <f>IF(and($D$677&gt;0,Model!AA$1&lt;='Assumptions (Wind)'!$V$13),PPMT('Assumptions (Wind)'!$V$10,Model!AA$1,'Assumptions (Wind)'!$V$13,'Assumptions (Wind)'!$V$8*Model!$D$677*'Assumptions (Wind)'!$B$2/10^9),0)</f>
        <v>-0.05444804057</v>
      </c>
      <c r="I735" s="177">
        <f>IF(and($D$677&gt;0,Model!AB$1&lt;='Assumptions (Wind)'!$V$13),PPMT('Assumptions (Wind)'!$V$10,Model!AB$1,'Assumptions (Wind)'!$V$13,'Assumptions (Wind)'!$V$8*Model!$D$677*'Assumptions (Wind)'!$B$2/10^9),0)</f>
        <v>-0.05880388382</v>
      </c>
      <c r="J735" s="177">
        <f>IF(and($D$677&gt;0,Model!AC$1&lt;='Assumptions (Wind)'!$V$13),PPMT('Assumptions (Wind)'!$V$10,Model!AC$1,'Assumptions (Wind)'!$V$13,'Assumptions (Wind)'!$V$8*Model!$D$677*'Assumptions (Wind)'!$B$2/10^9),0)</f>
        <v>-0.06350819452</v>
      </c>
      <c r="K735" s="177">
        <f>IF(and($D$677&gt;0,Model!AD$1&lt;='Assumptions (Wind)'!$V$13),PPMT('Assumptions (Wind)'!$V$10,Model!AD$1,'Assumptions (Wind)'!$V$13,'Assumptions (Wind)'!$V$8*Model!$D$677*'Assumptions (Wind)'!$B$2/10^9),0)</f>
        <v>-0.06858885008</v>
      </c>
      <c r="L735" s="177">
        <f>IF(and($D$677&gt;0,Model!AE$1&lt;='Assumptions (Wind)'!$V$13),PPMT('Assumptions (Wind)'!$V$10,Model!AE$1,'Assumptions (Wind)'!$V$13,'Assumptions (Wind)'!$V$8*Model!$D$677*'Assumptions (Wind)'!$B$2/10^9),0)</f>
        <v>-0.07407595809</v>
      </c>
      <c r="M735" s="177">
        <f>IF(and($D$677&gt;0,Model!AF$1&lt;='Assumptions (Wind)'!$V$13),PPMT('Assumptions (Wind)'!$V$10,Model!AF$1,'Assumptions (Wind)'!$V$13,'Assumptions (Wind)'!$V$8*Model!$D$677*'Assumptions (Wind)'!$B$2/10^9),0)</f>
        <v>-0.08000203474</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-0.008040562384</v>
      </c>
      <c r="F736" s="160">
        <f>IF(and($E$677&gt;0,Model!X$1&lt;='Assumptions (Wind)'!$V$13),PPMT('Assumptions (Wind)'!$V$10,Model!X$1,'Assumptions (Wind)'!$V$13,'Assumptions (Wind)'!$V$8*Model!$E$677*AVERAGE('Assumptions (Wind)'!$B$2:$C$2)/10^9),0)</f>
        <v>-0.008683807375</v>
      </c>
      <c r="G736" s="160">
        <f>IF(and($E$677&gt;0,Model!Y$1&lt;='Assumptions (Wind)'!$V$13),PPMT('Assumptions (Wind)'!$V$10,Model!Y$1,'Assumptions (Wind)'!$V$13,'Assumptions (Wind)'!$V$8*Model!$E$677*AVERAGE('Assumptions (Wind)'!$B$2:$C$2)/10^9),0)</f>
        <v>-0.009378511965</v>
      </c>
      <c r="H736" s="160">
        <f>IF(and($E$677&gt;0,Model!Z$1&lt;='Assumptions (Wind)'!$V$13),PPMT('Assumptions (Wind)'!$V$10,Model!Z$1,'Assumptions (Wind)'!$V$13,'Assumptions (Wind)'!$V$8*Model!$E$677*AVERAGE('Assumptions (Wind)'!$B$2:$C$2)/10^9),0)</f>
        <v>-0.01012879292</v>
      </c>
      <c r="I736" s="160">
        <f>IF(and($E$677&gt;0,Model!AA$1&lt;='Assumptions (Wind)'!$V$13),PPMT('Assumptions (Wind)'!$V$10,Model!AA$1,'Assumptions (Wind)'!$V$13,'Assumptions (Wind)'!$V$8*Model!$E$677*AVERAGE('Assumptions (Wind)'!$B$2:$C$2)/10^9),0)</f>
        <v>-0.01093909636</v>
      </c>
      <c r="J736" s="160">
        <f>IF(and($E$677&gt;0,Model!AB$1&lt;='Assumptions (Wind)'!$V$13),PPMT('Assumptions (Wind)'!$V$10,Model!AB$1,'Assumptions (Wind)'!$V$13,'Assumptions (Wind)'!$V$8*Model!$E$677*AVERAGE('Assumptions (Wind)'!$B$2:$C$2)/10^9),0)</f>
        <v>-0.01181422406</v>
      </c>
      <c r="K736" s="160">
        <f>IF(and($E$677&gt;0,Model!AC$1&lt;='Assumptions (Wind)'!$V$13),PPMT('Assumptions (Wind)'!$V$10,Model!AC$1,'Assumptions (Wind)'!$V$13,'Assumptions (Wind)'!$V$8*Model!$E$677*AVERAGE('Assumptions (Wind)'!$B$2:$C$2)/10^9),0)</f>
        <v>-0.01275936199</v>
      </c>
      <c r="L736" s="160">
        <f>IF(and($E$677&gt;0,Model!AD$1&lt;='Assumptions (Wind)'!$V$13),PPMT('Assumptions (Wind)'!$V$10,Model!AD$1,'Assumptions (Wind)'!$V$13,'Assumptions (Wind)'!$V$8*Model!$E$677*AVERAGE('Assumptions (Wind)'!$B$2:$C$2)/10^9),0)</f>
        <v>-0.01378011095</v>
      </c>
      <c r="M736" s="160">
        <f>IF(and($E$677&gt;0,Model!AE$1&lt;='Assumptions (Wind)'!$V$13),PPMT('Assumptions (Wind)'!$V$10,Model!AE$1,'Assumptions (Wind)'!$V$13,'Assumptions (Wind)'!$V$8*Model!$E$677*AVERAGE('Assumptions (Wind)'!$B$2:$C$2)/10^9),0)</f>
        <v>-0.01488251982</v>
      </c>
      <c r="N736" s="160">
        <f>IF(and($E$677&gt;0,Model!AF$1&lt;='Assumptions (Wind)'!$V$13),PPMT('Assumptions (Wind)'!$V$10,Model!AF$1,'Assumptions (Wind)'!$V$13,'Assumptions (Wind)'!$V$8*Model!$E$677*AVERAGE('Assumptions (Wind)'!$B$2:$C$2)/10^9),0)</f>
        <v>-0.01607312141</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-0.009362200979</v>
      </c>
      <c r="G737" s="160">
        <f>IF(and($F$677&gt;0,Model!X$1&lt;='Assumptions (Wind)'!$V$13),PPMT('Assumptions (Wind)'!$V$10,Model!X$1,'Assumptions (Wind)'!$V$13,'Assumptions (Wind)'!$V$8*Model!$F$677*AVERAGE('Assumptions (Wind)'!$C$2:$D$2)/10^9),0)</f>
        <v>-0.01011117706</v>
      </c>
      <c r="H737" s="160">
        <f>IF(and($F$677&gt;0,Model!Y$1&lt;='Assumptions (Wind)'!$V$13),PPMT('Assumptions (Wind)'!$V$10,Model!Y$1,'Assumptions (Wind)'!$V$13,'Assumptions (Wind)'!$V$8*Model!$F$677*AVERAGE('Assumptions (Wind)'!$C$2:$D$2)/10^9),0)</f>
        <v>-0.01092007122</v>
      </c>
      <c r="I737" s="160">
        <f>IF(and($F$677&gt;0,Model!Z$1&lt;='Assumptions (Wind)'!$V$13),PPMT('Assumptions (Wind)'!$V$10,Model!Z$1,'Assumptions (Wind)'!$V$13,'Assumptions (Wind)'!$V$8*Model!$F$677*AVERAGE('Assumptions (Wind)'!$C$2:$D$2)/10^9),0)</f>
        <v>-0.01179367692</v>
      </c>
      <c r="J737" s="160">
        <f>IF(and($F$677&gt;0,Model!AA$1&lt;='Assumptions (Wind)'!$V$13),PPMT('Assumptions (Wind)'!$V$10,Model!AA$1,'Assumptions (Wind)'!$V$13,'Assumptions (Wind)'!$V$8*Model!$F$677*AVERAGE('Assumptions (Wind)'!$C$2:$D$2)/10^9),0)</f>
        <v>-0.01273717107</v>
      </c>
      <c r="K737" s="160">
        <f>IF(and($F$677&gt;0,Model!AB$1&lt;='Assumptions (Wind)'!$V$13),PPMT('Assumptions (Wind)'!$V$10,Model!AB$1,'Assumptions (Wind)'!$V$13,'Assumptions (Wind)'!$V$8*Model!$F$677*AVERAGE('Assumptions (Wind)'!$C$2:$D$2)/10^9),0)</f>
        <v>-0.01375614476</v>
      </c>
      <c r="L737" s="160">
        <f>IF(and($F$677&gt;0,Model!AC$1&lt;='Assumptions (Wind)'!$V$13),PPMT('Assumptions (Wind)'!$V$10,Model!AC$1,'Assumptions (Wind)'!$V$13,'Assumptions (Wind)'!$V$8*Model!$F$677*AVERAGE('Assumptions (Wind)'!$C$2:$D$2)/10^9),0)</f>
        <v>-0.01485663634</v>
      </c>
      <c r="M737" s="160">
        <f>IF(and($F$677&gt;0,Model!AD$1&lt;='Assumptions (Wind)'!$V$13),PPMT('Assumptions (Wind)'!$V$10,Model!AD$1,'Assumptions (Wind)'!$V$13,'Assumptions (Wind)'!$V$8*Model!$F$677*AVERAGE('Assumptions (Wind)'!$C$2:$D$2)/10^9),0)</f>
        <v>-0.01604516725</v>
      </c>
      <c r="N737" s="160">
        <f>IF(and($F$677&gt;0,Model!AE$1&lt;='Assumptions (Wind)'!$V$13),PPMT('Assumptions (Wind)'!$V$10,Model!AE$1,'Assumptions (Wind)'!$V$13,'Assumptions (Wind)'!$V$8*Model!$F$677*AVERAGE('Assumptions (Wind)'!$C$2:$D$2)/10^9),0)</f>
        <v>-0.01732878063</v>
      </c>
      <c r="O737" s="160">
        <f>IF(and($F$677&gt;0,Model!AF$1&lt;='Assumptions (Wind)'!$V$13),PPMT('Assumptions (Wind)'!$V$10,Model!AF$1,'Assumptions (Wind)'!$V$13,'Assumptions (Wind)'!$V$8*Model!$F$677*AVERAGE('Assumptions (Wind)'!$C$2:$D$2)/10^9),0)</f>
        <v>-0.01871508308</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-0.02562032968</v>
      </c>
      <c r="I739" s="160">
        <f>IF(and($H$677&gt;0,Model!X$1&lt;='Assumptions (Wind)'!$V$13),PPMT('Assumptions (Wind)'!$V$10,Model!X$1,'Assumptions (Wind)'!$V$13,'Assumptions (Wind)'!$V$8*Model!$H$677*AVERAGE('Assumptions (Wind)'!$E$2:$F$2)/10^9),0)</f>
        <v>-0.02766995606</v>
      </c>
      <c r="J739" s="160">
        <f>IF(and($H$677&gt;0,Model!Y$1&lt;='Assumptions (Wind)'!$V$13),PPMT('Assumptions (Wind)'!$V$10,Model!Y$1,'Assumptions (Wind)'!$V$13,'Assumptions (Wind)'!$V$8*Model!$H$677*AVERAGE('Assumptions (Wind)'!$E$2:$F$2)/10^9),0)</f>
        <v>-0.02988355254</v>
      </c>
      <c r="K739" s="160">
        <f>IF(and($H$677&gt;0,Model!Z$1&lt;='Assumptions (Wind)'!$V$13),PPMT('Assumptions (Wind)'!$V$10,Model!Z$1,'Assumptions (Wind)'!$V$13,'Assumptions (Wind)'!$V$8*Model!$H$677*AVERAGE('Assumptions (Wind)'!$E$2:$F$2)/10^9),0)</f>
        <v>-0.03227423675</v>
      </c>
      <c r="L739" s="160">
        <f>IF(and($H$677&gt;0,Model!AA$1&lt;='Assumptions (Wind)'!$V$13),PPMT('Assumptions (Wind)'!$V$10,Model!AA$1,'Assumptions (Wind)'!$V$13,'Assumptions (Wind)'!$V$8*Model!$H$677*AVERAGE('Assumptions (Wind)'!$E$2:$F$2)/10^9),0)</f>
        <v>-0.03485617569</v>
      </c>
      <c r="M739" s="160">
        <f>IF(and($H$677&gt;0,Model!AB$1&lt;='Assumptions (Wind)'!$V$13),PPMT('Assumptions (Wind)'!$V$10,Model!AB$1,'Assumptions (Wind)'!$V$13,'Assumptions (Wind)'!$V$8*Model!$H$677*AVERAGE('Assumptions (Wind)'!$E$2:$F$2)/10^9),0)</f>
        <v>-0.03764466974</v>
      </c>
      <c r="N739" s="160">
        <f>IF(and($H$677&gt;0,Model!AC$1&lt;='Assumptions (Wind)'!$V$13),PPMT('Assumptions (Wind)'!$V$10,Model!AC$1,'Assumptions (Wind)'!$V$13,'Assumptions (Wind)'!$V$8*Model!$H$677*AVERAGE('Assumptions (Wind)'!$E$2:$F$2)/10^9),0)</f>
        <v>-0.04065624332</v>
      </c>
      <c r="O739" s="160">
        <f>IF(and($H$677&gt;0,Model!AD$1&lt;='Assumptions (Wind)'!$V$13),PPMT('Assumptions (Wind)'!$V$10,Model!AD$1,'Assumptions (Wind)'!$V$13,'Assumptions (Wind)'!$V$8*Model!$H$677*AVERAGE('Assumptions (Wind)'!$E$2:$F$2)/10^9),0)</f>
        <v>-0.04390874278</v>
      </c>
      <c r="P739" s="160">
        <f>IF(and($H$677&gt;0,Model!AE$1&lt;='Assumptions (Wind)'!$V$13),PPMT('Assumptions (Wind)'!$V$10,Model!AE$1,'Assumptions (Wind)'!$V$13,'Assumptions (Wind)'!$V$8*Model!$H$677*AVERAGE('Assumptions (Wind)'!$E$2:$F$2)/10^9),0)</f>
        <v>-0.04742144221</v>
      </c>
      <c r="Q739" s="160">
        <f>IF(and($H$677&gt;0,Model!AF$1&lt;='Assumptions (Wind)'!$V$13),PPMT('Assumptions (Wind)'!$V$10,Model!AF$1,'Assumptions (Wind)'!$V$13,'Assumptions (Wind)'!$V$8*Model!$H$677*AVERAGE('Assumptions (Wind)'!$E$2:$F$2)/10^9),0)</f>
        <v>-0.05121515758</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-0.04230492893</v>
      </c>
      <c r="J740" s="160">
        <f>IF(and($I$677&gt;0,Model!X$1&lt;='Assumptions (Wind)'!$V$13),PPMT('Assumptions (Wind)'!$V$10,Model!X$1,'Assumptions (Wind)'!$V$13,'Assumptions (Wind)'!$V$8*Model!$I$677*AVERAGE('Assumptions (Wind)'!$F$2:$G$2)/10^9),0)</f>
        <v>-0.04568932325</v>
      </c>
      <c r="K740" s="160">
        <f>IF(and($I$677&gt;0,Model!Y$1&lt;='Assumptions (Wind)'!$V$13),PPMT('Assumptions (Wind)'!$V$10,Model!Y$1,'Assumptions (Wind)'!$V$13,'Assumptions (Wind)'!$V$8*Model!$I$677*AVERAGE('Assumptions (Wind)'!$F$2:$G$2)/10^9),0)</f>
        <v>-0.04934446911</v>
      </c>
      <c r="L740" s="160">
        <f>IF(and($I$677&gt;0,Model!Z$1&lt;='Assumptions (Wind)'!$V$13),PPMT('Assumptions (Wind)'!$V$10,Model!Z$1,'Assumptions (Wind)'!$V$13,'Assumptions (Wind)'!$V$8*Model!$I$677*AVERAGE('Assumptions (Wind)'!$F$2:$G$2)/10^9),0)</f>
        <v>-0.05329202663</v>
      </c>
      <c r="M740" s="160">
        <f>IF(and($I$677&gt;0,Model!AA$1&lt;='Assumptions (Wind)'!$V$13),PPMT('Assumptions (Wind)'!$V$10,Model!AA$1,'Assumptions (Wind)'!$V$13,'Assumptions (Wind)'!$V$8*Model!$I$677*AVERAGE('Assumptions (Wind)'!$F$2:$G$2)/10^9),0)</f>
        <v>-0.05755538877</v>
      </c>
      <c r="N740" s="160">
        <f>IF(and($I$677&gt;0,Model!AB$1&lt;='Assumptions (Wind)'!$V$13),PPMT('Assumptions (Wind)'!$V$10,Model!AB$1,'Assumptions (Wind)'!$V$13,'Assumptions (Wind)'!$V$8*Model!$I$677*AVERAGE('Assumptions (Wind)'!$F$2:$G$2)/10^9),0)</f>
        <v>-0.06215981987</v>
      </c>
      <c r="O740" s="160">
        <f>IF(and($I$677&gt;0,Model!AC$1&lt;='Assumptions (Wind)'!$V$13),PPMT('Assumptions (Wind)'!$V$10,Model!AC$1,'Assumptions (Wind)'!$V$13,'Assumptions (Wind)'!$V$8*Model!$I$677*AVERAGE('Assumptions (Wind)'!$F$2:$G$2)/10^9),0)</f>
        <v>-0.06713260546</v>
      </c>
      <c r="P740" s="160">
        <f>IF(and($I$677&gt;0,Model!AD$1&lt;='Assumptions (Wind)'!$V$13),PPMT('Assumptions (Wind)'!$V$10,Model!AD$1,'Assumptions (Wind)'!$V$13,'Assumptions (Wind)'!$V$8*Model!$I$677*AVERAGE('Assumptions (Wind)'!$F$2:$G$2)/10^9),0)</f>
        <v>-0.07250321389</v>
      </c>
      <c r="Q740" s="160">
        <f>IF(and($I$677&gt;0,Model!AE$1&lt;='Assumptions (Wind)'!$V$13),PPMT('Assumptions (Wind)'!$V$10,Model!AE$1,'Assumptions (Wind)'!$V$13,'Assumptions (Wind)'!$V$8*Model!$I$677*AVERAGE('Assumptions (Wind)'!$F$2:$G$2)/10^9),0)</f>
        <v>-0.078303471</v>
      </c>
      <c r="R740" s="160">
        <f>IF(and($I$677&gt;0,Model!AF$1&lt;='Assumptions (Wind)'!$V$13),PPMT('Assumptions (Wind)'!$V$10,Model!AF$1,'Assumptions (Wind)'!$V$13,'Assumptions (Wind)'!$V$8*Model!$I$677*AVERAGE('Assumptions (Wind)'!$F$2:$G$2)/10^9),0)</f>
        <v>-0.08456774868</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-0.1014009051</v>
      </c>
      <c r="K741" s="160">
        <f>IF(and($J$677&gt;0,Model!X$1&lt;='Assumptions (Wind)'!$V$13),PPMT('Assumptions (Wind)'!$V$10,Model!X$1,'Assumptions (Wind)'!$V$13,'Assumptions (Wind)'!$V$8*Model!$J$677*AVERAGE('Assumptions (Wind)'!$G$2:$H$2)/10^9),0)</f>
        <v>-0.1095129775</v>
      </c>
      <c r="L741" s="160">
        <f>IF(and($J$677&gt;0,Model!Y$1&lt;='Assumptions (Wind)'!$V$13),PPMT('Assumptions (Wind)'!$V$10,Model!Y$1,'Assumptions (Wind)'!$V$13,'Assumptions (Wind)'!$V$8*Model!$J$677*AVERAGE('Assumptions (Wind)'!$G$2:$H$2)/10^9),0)</f>
        <v>-0.1182740157</v>
      </c>
      <c r="M741" s="160">
        <f>IF(and($J$677&gt;0,Model!Z$1&lt;='Assumptions (Wind)'!$V$13),PPMT('Assumptions (Wind)'!$V$10,Model!Z$1,'Assumptions (Wind)'!$V$13,'Assumptions (Wind)'!$V$8*Model!$J$677*AVERAGE('Assumptions (Wind)'!$G$2:$H$2)/10^9),0)</f>
        <v>-0.1277359369</v>
      </c>
      <c r="N741" s="160">
        <f>IF(and($J$677&gt;0,Model!AA$1&lt;='Assumptions (Wind)'!$V$13),PPMT('Assumptions (Wind)'!$V$10,Model!AA$1,'Assumptions (Wind)'!$V$13,'Assumptions (Wind)'!$V$8*Model!$J$677*AVERAGE('Assumptions (Wind)'!$G$2:$H$2)/10^9),0)</f>
        <v>-0.1379548119</v>
      </c>
      <c r="O741" s="160">
        <f>IF(and($J$677&gt;0,Model!AB$1&lt;='Assumptions (Wind)'!$V$13),PPMT('Assumptions (Wind)'!$V$10,Model!AB$1,'Assumptions (Wind)'!$V$13,'Assumptions (Wind)'!$V$8*Model!$J$677*AVERAGE('Assumptions (Wind)'!$G$2:$H$2)/10^9),0)</f>
        <v>-0.1489911969</v>
      </c>
      <c r="P741" s="160">
        <f>IF(and($J$677&gt;0,Model!AC$1&lt;='Assumptions (Wind)'!$V$13),PPMT('Assumptions (Wind)'!$V$10,Model!AC$1,'Assumptions (Wind)'!$V$13,'Assumptions (Wind)'!$V$8*Model!$J$677*AVERAGE('Assumptions (Wind)'!$G$2:$H$2)/10^9),0)</f>
        <v>-0.1609104926</v>
      </c>
      <c r="Q741" s="160">
        <f>IF(and($J$677&gt;0,Model!AD$1&lt;='Assumptions (Wind)'!$V$13),PPMT('Assumptions (Wind)'!$V$10,Model!AD$1,'Assumptions (Wind)'!$V$13,'Assumptions (Wind)'!$V$8*Model!$J$677*AVERAGE('Assumptions (Wind)'!$G$2:$H$2)/10^9),0)</f>
        <v>-0.173783332</v>
      </c>
      <c r="R741" s="160">
        <f>IF(and($J$677&gt;0,Model!AE$1&lt;='Assumptions (Wind)'!$V$13),PPMT('Assumptions (Wind)'!$V$10,Model!AE$1,'Assumptions (Wind)'!$V$13,'Assumptions (Wind)'!$V$8*Model!$J$677*AVERAGE('Assumptions (Wind)'!$G$2:$H$2)/10^9),0)</f>
        <v>-0.1876859986</v>
      </c>
      <c r="S741" s="160">
        <f>IF(and($J$677&gt;0,Model!AF$1&lt;='Assumptions (Wind)'!$V$13),PPMT('Assumptions (Wind)'!$V$10,Model!AF$1,'Assumptions (Wind)'!$V$13,'Assumptions (Wind)'!$V$8*Model!$J$677*AVERAGE('Assumptions (Wind)'!$G$2:$H$2)/10^9),0)</f>
        <v>-0.2027008785</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-0.2020317285</v>
      </c>
      <c r="L742" s="160">
        <f>IF(and($K$677&gt;0,Model!X$1&lt;='Assumptions (Wind)'!$V$13),PPMT('Assumptions (Wind)'!$V$10,Model!X$1,'Assumptions (Wind)'!$V$13,'Assumptions (Wind)'!$V$8*Model!$K$677*AVERAGE('Assumptions (Wind)'!$H$2:$I$2)/10^9),0)</f>
        <v>-0.2181942667</v>
      </c>
      <c r="M742" s="160">
        <f>IF(and($K$677&gt;0,Model!Y$1&lt;='Assumptions (Wind)'!$V$13),PPMT('Assumptions (Wind)'!$V$10,Model!Y$1,'Assumptions (Wind)'!$V$13,'Assumptions (Wind)'!$V$8*Model!$K$677*AVERAGE('Assumptions (Wind)'!$H$2:$I$2)/10^9),0)</f>
        <v>-0.2356498081</v>
      </c>
      <c r="N742" s="160">
        <f>IF(and($K$677&gt;0,Model!Z$1&lt;='Assumptions (Wind)'!$V$13),PPMT('Assumptions (Wind)'!$V$10,Model!Z$1,'Assumptions (Wind)'!$V$13,'Assumptions (Wind)'!$V$8*Model!$K$677*AVERAGE('Assumptions (Wind)'!$H$2:$I$2)/10^9),0)</f>
        <v>-0.2545017927</v>
      </c>
      <c r="O742" s="160">
        <f>IF(and($K$677&gt;0,Model!AA$1&lt;='Assumptions (Wind)'!$V$13),PPMT('Assumptions (Wind)'!$V$10,Model!AA$1,'Assumptions (Wind)'!$V$13,'Assumptions (Wind)'!$V$8*Model!$K$677*AVERAGE('Assumptions (Wind)'!$H$2:$I$2)/10^9),0)</f>
        <v>-0.2748619362</v>
      </c>
      <c r="P742" s="160">
        <f>IF(and($K$677&gt;0,Model!AB$1&lt;='Assumptions (Wind)'!$V$13),PPMT('Assumptions (Wind)'!$V$10,Model!AB$1,'Assumptions (Wind)'!$V$13,'Assumptions (Wind)'!$V$8*Model!$K$677*AVERAGE('Assumptions (Wind)'!$H$2:$I$2)/10^9),0)</f>
        <v>-0.296850891</v>
      </c>
      <c r="Q742" s="160">
        <f>IF(and($K$677&gt;0,Model!AC$1&lt;='Assumptions (Wind)'!$V$13),PPMT('Assumptions (Wind)'!$V$10,Model!AC$1,'Assumptions (Wind)'!$V$13,'Assumptions (Wind)'!$V$8*Model!$K$677*AVERAGE('Assumptions (Wind)'!$H$2:$I$2)/10^9),0)</f>
        <v>-0.3205989623</v>
      </c>
      <c r="R742" s="160">
        <f>IF(and($K$677&gt;0,Model!AD$1&lt;='Assumptions (Wind)'!$V$13),PPMT('Assumptions (Wind)'!$V$10,Model!AD$1,'Assumptions (Wind)'!$V$13,'Assumptions (Wind)'!$V$8*Model!$K$677*AVERAGE('Assumptions (Wind)'!$H$2:$I$2)/10^9),0)</f>
        <v>-0.3462468793</v>
      </c>
      <c r="S742" s="160">
        <f>IF(and($K$677&gt;0,Model!AE$1&lt;='Assumptions (Wind)'!$V$13),PPMT('Assumptions (Wind)'!$V$10,Model!AE$1,'Assumptions (Wind)'!$V$13,'Assumptions (Wind)'!$V$8*Model!$K$677*AVERAGE('Assumptions (Wind)'!$H$2:$I$2)/10^9),0)</f>
        <v>-0.3739466297</v>
      </c>
      <c r="T742" s="160">
        <f>IF(and($K$677&gt;0,Model!AF$1&lt;='Assumptions (Wind)'!$V$13),PPMT('Assumptions (Wind)'!$V$10,Model!AF$1,'Assumptions (Wind)'!$V$13,'Assumptions (Wind)'!$V$8*Model!$K$677*AVERAGE('Assumptions (Wind)'!$H$2:$I$2)/10^9),0)</f>
        <v>-0.40386236</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-0.150723775</v>
      </c>
      <c r="M743" s="160">
        <f>IF(and($L$677&gt;0,Model!X$1&lt;='Assumptions (Wind)'!$V$13),PPMT('Assumptions (Wind)'!$V$10,Model!X$1,'Assumptions (Wind)'!$V$13,'Assumptions (Wind)'!$V$8*Model!$L$677*AVERAGE('Assumptions (Wind)'!$I$2:$J$2)/10^9),0)</f>
        <v>-0.162781677</v>
      </c>
      <c r="N743" s="160">
        <f>IF(and($L$677&gt;0,Model!Y$1&lt;='Assumptions (Wind)'!$V$13),PPMT('Assumptions (Wind)'!$V$10,Model!Y$1,'Assumptions (Wind)'!$V$13,'Assumptions (Wind)'!$V$8*Model!$L$677*AVERAGE('Assumptions (Wind)'!$I$2:$J$2)/10^9),0)</f>
        <v>-0.1758042112</v>
      </c>
      <c r="O743" s="160">
        <f>IF(and($L$677&gt;0,Model!Z$1&lt;='Assumptions (Wind)'!$V$13),PPMT('Assumptions (Wind)'!$V$10,Model!Z$1,'Assumptions (Wind)'!$V$13,'Assumptions (Wind)'!$V$8*Model!$L$677*AVERAGE('Assumptions (Wind)'!$I$2:$J$2)/10^9),0)</f>
        <v>-0.1898685481</v>
      </c>
      <c r="P743" s="160">
        <f>IF(and($L$677&gt;0,Model!AA$1&lt;='Assumptions (Wind)'!$V$13),PPMT('Assumptions (Wind)'!$V$10,Model!AA$1,'Assumptions (Wind)'!$V$13,'Assumptions (Wind)'!$V$8*Model!$L$677*AVERAGE('Assumptions (Wind)'!$I$2:$J$2)/10^9),0)</f>
        <v>-0.2050580319</v>
      </c>
      <c r="Q743" s="160">
        <f>IF(and($L$677&gt;0,Model!AB$1&lt;='Assumptions (Wind)'!$V$13),PPMT('Assumptions (Wind)'!$V$10,Model!AB$1,'Assumptions (Wind)'!$V$13,'Assumptions (Wind)'!$V$8*Model!$L$677*AVERAGE('Assumptions (Wind)'!$I$2:$J$2)/10^9),0)</f>
        <v>-0.2214626745</v>
      </c>
      <c r="R743" s="160">
        <f>IF(and($L$677&gt;0,Model!AC$1&lt;='Assumptions (Wind)'!$V$13),PPMT('Assumptions (Wind)'!$V$10,Model!AC$1,'Assumptions (Wind)'!$V$13,'Assumptions (Wind)'!$V$8*Model!$L$677*AVERAGE('Assumptions (Wind)'!$I$2:$J$2)/10^9),0)</f>
        <v>-0.2391796884</v>
      </c>
      <c r="S743" s="160">
        <f>IF(and($L$677&gt;0,Model!AD$1&lt;='Assumptions (Wind)'!$V$13),PPMT('Assumptions (Wind)'!$V$10,Model!AD$1,'Assumptions (Wind)'!$V$13,'Assumptions (Wind)'!$V$8*Model!$L$677*AVERAGE('Assumptions (Wind)'!$I$2:$J$2)/10^9),0)</f>
        <v>-0.2583140635</v>
      </c>
      <c r="T743" s="160">
        <f>IF(and($L$677&gt;0,Model!AE$1&lt;='Assumptions (Wind)'!$V$13),PPMT('Assumptions (Wind)'!$V$10,Model!AE$1,'Assumptions (Wind)'!$V$13,'Assumptions (Wind)'!$V$8*Model!$L$677*AVERAGE('Assumptions (Wind)'!$I$2:$J$2)/10^9),0)</f>
        <v>-0.2789791886</v>
      </c>
      <c r="U743" s="160">
        <f>IF(and($L$677&gt;0,Model!AF$1&lt;='Assumptions (Wind)'!$V$13),PPMT('Assumptions (Wind)'!$V$10,Model!AF$1,'Assumptions (Wind)'!$V$13,'Assumptions (Wind)'!$V$8*Model!$L$677*AVERAGE('Assumptions (Wind)'!$I$2:$J$2)/10^9),0)</f>
        <v>-0.3012975236</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-0.04848379435</v>
      </c>
      <c r="N744" s="160">
        <f>IF(and($M$677&gt;0,Model!X$1&lt;='Assumptions (Wind)'!$V$13),PPMT('Assumptions (Wind)'!$V$10,Model!X$1,'Assumptions (Wind)'!$V$13,'Assumptions (Wind)'!$V$8*Model!$M$677*AVERAGE('Assumptions (Wind)'!$J$2:$K$2)/10^9),0)</f>
        <v>-0.0523624979</v>
      </c>
      <c r="O744" s="160">
        <f>IF(and($M$677&gt;0,Model!Y$1&lt;='Assumptions (Wind)'!$V$13),PPMT('Assumptions (Wind)'!$V$10,Model!Y$1,'Assumptions (Wind)'!$V$13,'Assumptions (Wind)'!$V$8*Model!$M$677*AVERAGE('Assumptions (Wind)'!$J$2:$K$2)/10^9),0)</f>
        <v>-0.05655149773</v>
      </c>
      <c r="P744" s="160">
        <f>IF(and($M$677&gt;0,Model!Z$1&lt;='Assumptions (Wind)'!$V$13),PPMT('Assumptions (Wind)'!$V$10,Model!Z$1,'Assumptions (Wind)'!$V$13,'Assumptions (Wind)'!$V$8*Model!$M$677*AVERAGE('Assumptions (Wind)'!$J$2:$K$2)/10^9),0)</f>
        <v>-0.06107561755</v>
      </c>
      <c r="Q744" s="160">
        <f>IF(and($M$677&gt;0,Model!AA$1&lt;='Assumptions (Wind)'!$V$13),PPMT('Assumptions (Wind)'!$V$10,Model!AA$1,'Assumptions (Wind)'!$V$13,'Assumptions (Wind)'!$V$8*Model!$M$677*AVERAGE('Assumptions (Wind)'!$J$2:$K$2)/10^9),0)</f>
        <v>-0.06596166695</v>
      </c>
      <c r="R744" s="160">
        <f>IF(and($M$677&gt;0,Model!AB$1&lt;='Assumptions (Wind)'!$V$13),PPMT('Assumptions (Wind)'!$V$10,Model!AB$1,'Assumptions (Wind)'!$V$13,'Assumptions (Wind)'!$V$8*Model!$M$677*AVERAGE('Assumptions (Wind)'!$J$2:$K$2)/10^9),0)</f>
        <v>-0.07123860031</v>
      </c>
      <c r="S744" s="160">
        <f>IF(and($M$677&gt;0,Model!AC$1&lt;='Assumptions (Wind)'!$V$13),PPMT('Assumptions (Wind)'!$V$10,Model!AC$1,'Assumptions (Wind)'!$V$13,'Assumptions (Wind)'!$V$8*Model!$M$677*AVERAGE('Assumptions (Wind)'!$J$2:$K$2)/10^9),0)</f>
        <v>-0.07693768834</v>
      </c>
      <c r="T744" s="160">
        <f>IF(and($M$677&gt;0,Model!AD$1&lt;='Assumptions (Wind)'!$V$13),PPMT('Assumptions (Wind)'!$V$10,Model!AD$1,'Assumptions (Wind)'!$V$13,'Assumptions (Wind)'!$V$8*Model!$M$677*AVERAGE('Assumptions (Wind)'!$J$2:$K$2)/10^9),0)</f>
        <v>-0.0830927034</v>
      </c>
      <c r="U744" s="160">
        <f>IF(and($M$677&gt;0,Model!AE$1&lt;='Assumptions (Wind)'!$V$13),PPMT('Assumptions (Wind)'!$V$10,Model!AE$1,'Assumptions (Wind)'!$V$13,'Assumptions (Wind)'!$V$8*Model!$M$677*AVERAGE('Assumptions (Wind)'!$J$2:$K$2)/10^9),0)</f>
        <v>-0.08974011967</v>
      </c>
      <c r="V744" s="160">
        <f>IF(and($M$677&gt;0,Model!AF$1&lt;='Assumptions (Wind)'!$V$13),PPMT('Assumptions (Wind)'!$V$10,Model!AF$1,'Assumptions (Wind)'!$V$13,'Assumptions (Wind)'!$V$8*Model!$M$677*AVERAGE('Assumptions (Wind)'!$J$2:$K$2)/10^9),0)</f>
        <v>-0.09691932925</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-0.04065204672</v>
      </c>
      <c r="O745" s="177">
        <f>IF(and($N$677&gt;0,Model!X$1&lt;='Assumptions (Wind)'!$V$13),PPMT('Assumptions (Wind)'!$V$10,Model!X$1,'Assumptions (Wind)'!$V$13,'Assumptions (Wind)'!$V$8*Model!$N$677*AVERAGE('Assumptions (Wind)'!$K$2:$L$2)/10^9),0)</f>
        <v>-0.04390421046</v>
      </c>
      <c r="P745" s="177">
        <f>IF(and($N$677&gt;0,Model!Y$1&lt;='Assumptions (Wind)'!$V$13),PPMT('Assumptions (Wind)'!$V$10,Model!Y$1,'Assumptions (Wind)'!$V$13,'Assumptions (Wind)'!$V$8*Model!$N$677*AVERAGE('Assumptions (Wind)'!$K$2:$L$2)/10^9),0)</f>
        <v>-0.0474165473</v>
      </c>
      <c r="Q745" s="177">
        <f>IF(and($N$677&gt;0,Model!Z$1&lt;='Assumptions (Wind)'!$V$13),PPMT('Assumptions (Wind)'!$V$10,Model!Z$1,'Assumptions (Wind)'!$V$13,'Assumptions (Wind)'!$V$8*Model!$N$677*AVERAGE('Assumptions (Wind)'!$K$2:$L$2)/10^9),0)</f>
        <v>-0.05120987108</v>
      </c>
      <c r="R745" s="177">
        <f>IF(and($N$677&gt;0,Model!AA$1&lt;='Assumptions (Wind)'!$V$13),PPMT('Assumptions (Wind)'!$V$10,Model!AA$1,'Assumptions (Wind)'!$V$13,'Assumptions (Wind)'!$V$8*Model!$N$677*AVERAGE('Assumptions (Wind)'!$K$2:$L$2)/10^9),0)</f>
        <v>-0.05530666077</v>
      </c>
      <c r="S745" s="177">
        <f>IF(and($N$677&gt;0,Model!AB$1&lt;='Assumptions (Wind)'!$V$13),PPMT('Assumptions (Wind)'!$V$10,Model!AB$1,'Assumptions (Wind)'!$V$13,'Assumptions (Wind)'!$V$8*Model!$N$677*AVERAGE('Assumptions (Wind)'!$K$2:$L$2)/10^9),0)</f>
        <v>-0.05973119363</v>
      </c>
      <c r="T745" s="177">
        <f>IF(and($N$677&gt;0,Model!AC$1&lt;='Assumptions (Wind)'!$V$13),PPMT('Assumptions (Wind)'!$V$10,Model!AC$1,'Assumptions (Wind)'!$V$13,'Assumptions (Wind)'!$V$8*Model!$N$677*AVERAGE('Assumptions (Wind)'!$K$2:$L$2)/10^9),0)</f>
        <v>-0.06450968912</v>
      </c>
      <c r="U745" s="177">
        <f>IF(and($N$677&gt;0,Model!AD$1&lt;='Assumptions (Wind)'!$V$13),PPMT('Assumptions (Wind)'!$V$10,Model!AD$1,'Assumptions (Wind)'!$V$13,'Assumptions (Wind)'!$V$8*Model!$N$677*AVERAGE('Assumptions (Wind)'!$K$2:$L$2)/10^9),0)</f>
        <v>-0.06967046425</v>
      </c>
      <c r="V745" s="177">
        <f>IF(and($N$677&gt;0,Model!AE$1&lt;='Assumptions (Wind)'!$V$13),PPMT('Assumptions (Wind)'!$V$10,Model!AE$1,'Assumptions (Wind)'!$V$13,'Assumptions (Wind)'!$V$8*Model!$N$677*AVERAGE('Assumptions (Wind)'!$K$2:$L$2)/10^9),0)</f>
        <v>-0.07524410139</v>
      </c>
      <c r="W745" s="177">
        <f>IF(and($N$677&gt;0,Model!AF$1&lt;='Assumptions (Wind)'!$V$13),PPMT('Assumptions (Wind)'!$V$10,Model!AF$1,'Assumptions (Wind)'!$V$13,'Assumptions (Wind)'!$V$8*Model!$N$677*AVERAGE('Assumptions (Wind)'!$K$2:$L$2)/10^9),0)</f>
        <v>-0.0812636295</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-0.1398687685</v>
      </c>
      <c r="P746" s="160">
        <f>IF(and($O$677&gt;0,Model!X$1&lt;='Assumptions (Wind)'!$V$13),PPMT('Assumptions (Wind)'!$V$10,Model!X$1,'Assumptions (Wind)'!$V$13,'Assumptions (Wind)'!$V$8*Model!$O$677*AVERAGE('Assumptions (Wind)'!$L$2:$M$2)/10^9),0)</f>
        <v>-0.1510582699</v>
      </c>
      <c r="Q746" s="160">
        <f>IF(and($O$677&gt;0,Model!Y$1&lt;='Assumptions (Wind)'!$V$13),PPMT('Assumptions (Wind)'!$V$10,Model!Y$1,'Assumptions (Wind)'!$V$13,'Assumptions (Wind)'!$V$8*Model!$O$677*AVERAGE('Assumptions (Wind)'!$L$2:$M$2)/10^9),0)</f>
        <v>-0.1631429315</v>
      </c>
      <c r="R746" s="160">
        <f>IF(and($O$677&gt;0,Model!Z$1&lt;='Assumptions (Wind)'!$V$13),PPMT('Assumptions (Wind)'!$V$10,Model!Z$1,'Assumptions (Wind)'!$V$13,'Assumptions (Wind)'!$V$8*Model!$O$677*AVERAGE('Assumptions (Wind)'!$L$2:$M$2)/10^9),0)</f>
        <v>-0.1761943661</v>
      </c>
      <c r="S746" s="160">
        <f>IF(and($O$677&gt;0,Model!AA$1&lt;='Assumptions (Wind)'!$V$13),PPMT('Assumptions (Wind)'!$V$10,Model!AA$1,'Assumptions (Wind)'!$V$13,'Assumptions (Wind)'!$V$8*Model!$O$677*AVERAGE('Assumptions (Wind)'!$L$2:$M$2)/10^9),0)</f>
        <v>-0.1902899153</v>
      </c>
      <c r="T746" s="160">
        <f>IF(and($O$677&gt;0,Model!AB$1&lt;='Assumptions (Wind)'!$V$13),PPMT('Assumptions (Wind)'!$V$10,Model!AB$1,'Assumptions (Wind)'!$V$13,'Assumptions (Wind)'!$V$8*Model!$O$677*AVERAGE('Assumptions (Wind)'!$L$2:$M$2)/10^9),0)</f>
        <v>-0.2055131086</v>
      </c>
      <c r="U746" s="160">
        <f>IF(and($O$677&gt;0,Model!AC$1&lt;='Assumptions (Wind)'!$V$13),PPMT('Assumptions (Wind)'!$V$10,Model!AC$1,'Assumptions (Wind)'!$V$13,'Assumptions (Wind)'!$V$8*Model!$O$677*AVERAGE('Assumptions (Wind)'!$L$2:$M$2)/10^9),0)</f>
        <v>-0.2219541573</v>
      </c>
      <c r="V746" s="160">
        <f>IF(and($O$677&gt;0,Model!AD$1&lt;='Assumptions (Wind)'!$V$13),PPMT('Assumptions (Wind)'!$V$10,Model!AD$1,'Assumptions (Wind)'!$V$13,'Assumptions (Wind)'!$V$8*Model!$O$677*AVERAGE('Assumptions (Wind)'!$L$2:$M$2)/10^9),0)</f>
        <v>-0.2397104898</v>
      </c>
      <c r="W746" s="160">
        <f>IF(and($O$677&gt;0,Model!AE$1&lt;='Assumptions (Wind)'!$V$13),PPMT('Assumptions (Wind)'!$V$10,Model!AE$1,'Assumptions (Wind)'!$V$13,'Assumptions (Wind)'!$V$8*Model!$O$677*AVERAGE('Assumptions (Wind)'!$L$2:$M$2)/10^9),0)</f>
        <v>-0.258887329</v>
      </c>
      <c r="X746" s="160">
        <f>IF(and($O$677&gt;0,Model!AF$1&lt;='Assumptions (Wind)'!$V$13),PPMT('Assumptions (Wind)'!$V$10,Model!AF$1,'Assumptions (Wind)'!$V$13,'Assumptions (Wind)'!$V$8*Model!$O$677*AVERAGE('Assumptions (Wind)'!$L$2:$M$2)/10^9),0)</f>
        <v>-0.2795983153</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-0.01250913771</v>
      </c>
      <c r="Q747" s="177">
        <f>IF(and($P$677&gt;0,Model!X$1&lt;='Assumptions (Wind)'!$V$13),PPMT('Assumptions (Wind)'!$V$10,Model!X$1,'Assumptions (Wind)'!$V$13,'Assumptions (Wind)'!$V$8*Model!$P$677*AVERAGE('Assumptions (Wind)'!$M$2:$N$2)/10^9),0)</f>
        <v>-0.01350986873</v>
      </c>
      <c r="R747" s="177">
        <f>IF(and($P$677&gt;0,Model!Y$1&lt;='Assumptions (Wind)'!$V$13),PPMT('Assumptions (Wind)'!$V$10,Model!Y$1,'Assumptions (Wind)'!$V$13,'Assumptions (Wind)'!$V$8*Model!$P$677*AVERAGE('Assumptions (Wind)'!$M$2:$N$2)/10^9),0)</f>
        <v>-0.01459065823</v>
      </c>
      <c r="S747" s="177">
        <f>IF(and($P$677&gt;0,Model!Z$1&lt;='Assumptions (Wind)'!$V$13),PPMT('Assumptions (Wind)'!$V$10,Model!Z$1,'Assumptions (Wind)'!$V$13,'Assumptions (Wind)'!$V$8*Model!$P$677*AVERAGE('Assumptions (Wind)'!$M$2:$N$2)/10^9),0)</f>
        <v>-0.01575791089</v>
      </c>
      <c r="T747" s="177">
        <f>IF(and($P$677&gt;0,Model!AA$1&lt;='Assumptions (Wind)'!$V$13),PPMT('Assumptions (Wind)'!$V$10,Model!AA$1,'Assumptions (Wind)'!$V$13,'Assumptions (Wind)'!$V$8*Model!$P$677*AVERAGE('Assumptions (Wind)'!$M$2:$N$2)/10^9),0)</f>
        <v>-0.01701854376</v>
      </c>
      <c r="U747" s="177">
        <f>IF(and($P$677&gt;0,Model!AB$1&lt;='Assumptions (Wind)'!$V$13),PPMT('Assumptions (Wind)'!$V$10,Model!AB$1,'Assumptions (Wind)'!$V$13,'Assumptions (Wind)'!$V$8*Model!$P$677*AVERAGE('Assumptions (Wind)'!$M$2:$N$2)/10^9),0)</f>
        <v>-0.01838002726</v>
      </c>
      <c r="V747" s="177">
        <f>IF(and($P$677&gt;0,Model!AC$1&lt;='Assumptions (Wind)'!$V$13),PPMT('Assumptions (Wind)'!$V$10,Model!AC$1,'Assumptions (Wind)'!$V$13,'Assumptions (Wind)'!$V$8*Model!$P$677*AVERAGE('Assumptions (Wind)'!$M$2:$N$2)/10^9),0)</f>
        <v>-0.01985042944</v>
      </c>
      <c r="W747" s="177">
        <f>IF(and($P$677&gt;0,Model!AD$1&lt;='Assumptions (Wind)'!$V$13),PPMT('Assumptions (Wind)'!$V$10,Model!AD$1,'Assumptions (Wind)'!$V$13,'Assumptions (Wind)'!$V$8*Model!$P$677*AVERAGE('Assumptions (Wind)'!$M$2:$N$2)/10^9),0)</f>
        <v>-0.0214384638</v>
      </c>
      <c r="X747" s="177">
        <f>IF(and($P$677&gt;0,Model!AE$1&lt;='Assumptions (Wind)'!$V$13),PPMT('Assumptions (Wind)'!$V$10,Model!AE$1,'Assumptions (Wind)'!$V$13,'Assumptions (Wind)'!$V$8*Model!$P$677*AVERAGE('Assumptions (Wind)'!$M$2:$N$2)/10^9),0)</f>
        <v>-0.0231535409</v>
      </c>
      <c r="Y747" s="177">
        <f>IF(and($P$677&gt;0,Model!AF$1&lt;='Assumptions (Wind)'!$V$13),PPMT('Assumptions (Wind)'!$V$10,Model!AF$1,'Assumptions (Wind)'!$V$13,'Assumptions (Wind)'!$V$8*Model!$P$677*AVERAGE('Assumptions (Wind)'!$M$2:$N$2)/10^9),0)</f>
        <v>-0.02500582417</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-0.155754217</v>
      </c>
      <c r="R748" s="160">
        <f>IF(and($Q$677&gt;0,Model!X$1&lt;='Assumptions (Wind)'!$V$13),PPMT('Assumptions (Wind)'!$V$10,Model!X$1,'Assumptions (Wind)'!$V$13,'Assumptions (Wind)'!$V$8*Model!$Q$677*AVERAGE('Assumptions (Wind)'!$N$2:$O$2)/10^9),0)</f>
        <v>-0.1682145543</v>
      </c>
      <c r="S748" s="160">
        <f>IF(and($Q$677&gt;0,Model!Y$1&lt;='Assumptions (Wind)'!$V$13),PPMT('Assumptions (Wind)'!$V$10,Model!Y$1,'Assumptions (Wind)'!$V$13,'Assumptions (Wind)'!$V$8*Model!$Q$677*AVERAGE('Assumptions (Wind)'!$N$2:$O$2)/10^9),0)</f>
        <v>-0.1816717187</v>
      </c>
      <c r="T748" s="160">
        <f>IF(and($Q$677&gt;0,Model!Z$1&lt;='Assumptions (Wind)'!$V$13),PPMT('Assumptions (Wind)'!$V$10,Model!Z$1,'Assumptions (Wind)'!$V$13,'Assumptions (Wind)'!$V$8*Model!$Q$677*AVERAGE('Assumptions (Wind)'!$N$2:$O$2)/10^9),0)</f>
        <v>-0.1962054562</v>
      </c>
      <c r="U748" s="160">
        <f>IF(and($Q$677&gt;0,Model!AA$1&lt;='Assumptions (Wind)'!$V$13),PPMT('Assumptions (Wind)'!$V$10,Model!AA$1,'Assumptions (Wind)'!$V$13,'Assumptions (Wind)'!$V$8*Model!$Q$677*AVERAGE('Assumptions (Wind)'!$N$2:$O$2)/10^9),0)</f>
        <v>-0.2119018927</v>
      </c>
      <c r="V748" s="160">
        <f>IF(and($Q$677&gt;0,Model!AB$1&lt;='Assumptions (Wind)'!$V$13),PPMT('Assumptions (Wind)'!$V$10,Model!AB$1,'Assumptions (Wind)'!$V$13,'Assumptions (Wind)'!$V$8*Model!$Q$677*AVERAGE('Assumptions (Wind)'!$N$2:$O$2)/10^9),0)</f>
        <v>-0.2288540441</v>
      </c>
      <c r="W748" s="160">
        <f>IF(and($Q$677&gt;0,Model!AC$1&lt;='Assumptions (Wind)'!$V$13),PPMT('Assumptions (Wind)'!$V$10,Model!AC$1,'Assumptions (Wind)'!$V$13,'Assumptions (Wind)'!$V$8*Model!$Q$677*AVERAGE('Assumptions (Wind)'!$N$2:$O$2)/10^9),0)</f>
        <v>-0.2471623676</v>
      </c>
      <c r="X748" s="160">
        <f>IF(and($Q$677&gt;0,Model!AD$1&lt;='Assumptions (Wind)'!$V$13),PPMT('Assumptions (Wind)'!$V$10,Model!AD$1,'Assumptions (Wind)'!$V$13,'Assumptions (Wind)'!$V$8*Model!$Q$677*AVERAGE('Assumptions (Wind)'!$N$2:$O$2)/10^9),0)</f>
        <v>-0.266935357</v>
      </c>
      <c r="Y748" s="160">
        <f>IF(and($Q$677&gt;0,Model!AE$1&lt;='Assumptions (Wind)'!$V$13),PPMT('Assumptions (Wind)'!$V$10,Model!AE$1,'Assumptions (Wind)'!$V$13,'Assumptions (Wind)'!$V$8*Model!$Q$677*AVERAGE('Assumptions (Wind)'!$N$2:$O$2)/10^9),0)</f>
        <v>-0.2882901856</v>
      </c>
      <c r="Z748" s="160">
        <f>IF(and($Q$677&gt;0,Model!AF$1&lt;='Assumptions (Wind)'!$V$13),PPMT('Assumptions (Wind)'!$V$10,Model!AF$1,'Assumptions (Wind)'!$V$13,'Assumptions (Wind)'!$V$8*Model!$Q$677*AVERAGE('Assumptions (Wind)'!$N$2:$O$2)/10^9),0)</f>
        <v>-0.3113534004</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-0.2536811423</v>
      </c>
      <c r="S749" s="177">
        <f>IF(and($R$677&gt;0,Model!X$1&lt;='Assumptions (Wind)'!$V$13),PPMT('Assumptions (Wind)'!$V$10,Model!X$1,'Assumptions (Wind)'!$V$13,'Assumptions (Wind)'!$V$8*Model!$R$677*AVERAGE('Assumptions (Wind)'!$O$2:$P$2)/10^9),0)</f>
        <v>-0.2739756337</v>
      </c>
      <c r="T749" s="177">
        <f>IF(and($R$677&gt;0,Model!Y$1&lt;='Assumptions (Wind)'!$V$13),PPMT('Assumptions (Wind)'!$V$10,Model!Y$1,'Assumptions (Wind)'!$V$13,'Assumptions (Wind)'!$V$8*Model!$R$677*AVERAGE('Assumptions (Wind)'!$O$2:$P$2)/10^9),0)</f>
        <v>-0.2958936844</v>
      </c>
      <c r="U749" s="177">
        <f>IF(and($R$677&gt;0,Model!Z$1&lt;='Assumptions (Wind)'!$V$13),PPMT('Assumptions (Wind)'!$V$10,Model!Z$1,'Assumptions (Wind)'!$V$13,'Assumptions (Wind)'!$V$8*Model!$R$677*AVERAGE('Assumptions (Wind)'!$O$2:$P$2)/10^9),0)</f>
        <v>-0.3195651792</v>
      </c>
      <c r="V749" s="177">
        <f>IF(and($R$677&gt;0,Model!AA$1&lt;='Assumptions (Wind)'!$V$13),PPMT('Assumptions (Wind)'!$V$10,Model!AA$1,'Assumptions (Wind)'!$V$13,'Assumptions (Wind)'!$V$8*Model!$R$677*AVERAGE('Assumptions (Wind)'!$O$2:$P$2)/10^9),0)</f>
        <v>-0.3451303935</v>
      </c>
      <c r="W749" s="177">
        <f>IF(and($R$677&gt;0,Model!AB$1&lt;='Assumptions (Wind)'!$V$13),PPMT('Assumptions (Wind)'!$V$10,Model!AB$1,'Assumptions (Wind)'!$V$13,'Assumptions (Wind)'!$V$8*Model!$R$677*AVERAGE('Assumptions (Wind)'!$O$2:$P$2)/10^9),0)</f>
        <v>-0.372740825</v>
      </c>
      <c r="X749" s="177">
        <f>IF(and($R$677&gt;0,Model!AC$1&lt;='Assumptions (Wind)'!$V$13),PPMT('Assumptions (Wind)'!$V$10,Model!AC$1,'Assumptions (Wind)'!$V$13,'Assumptions (Wind)'!$V$8*Model!$R$677*AVERAGE('Assumptions (Wind)'!$O$2:$P$2)/10^9),0)</f>
        <v>-0.402560091</v>
      </c>
      <c r="Y749" s="177">
        <f>IF(and($R$677&gt;0,Model!AD$1&lt;='Assumptions (Wind)'!$V$13),PPMT('Assumptions (Wind)'!$V$10,Model!AD$1,'Assumptions (Wind)'!$V$13,'Assumptions (Wind)'!$V$8*Model!$R$677*AVERAGE('Assumptions (Wind)'!$O$2:$P$2)/10^9),0)</f>
        <v>-0.4347648982</v>
      </c>
      <c r="Z749" s="177">
        <f>IF(and($R$677&gt;0,Model!AE$1&lt;='Assumptions (Wind)'!$V$13),PPMT('Assumptions (Wind)'!$V$10,Model!AE$1,'Assumptions (Wind)'!$V$13,'Assumptions (Wind)'!$V$8*Model!$R$677*AVERAGE('Assumptions (Wind)'!$O$2:$P$2)/10^9),0)</f>
        <v>-0.4695460901</v>
      </c>
      <c r="AA749" s="177">
        <f>IF(and($R$677&gt;0,Model!AF$1&lt;='Assumptions (Wind)'!$V$13),PPMT('Assumptions (Wind)'!$V$10,Model!AF$1,'Assumptions (Wind)'!$V$13,'Assumptions (Wind)'!$V$8*Model!$R$677*AVERAGE('Assumptions (Wind)'!$O$2:$P$2)/10^9),0)</f>
        <v>-0.5071097773</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-0.1736592023</v>
      </c>
      <c r="T750" s="160">
        <f>IF(and($S$677&gt;0,Model!X$1&lt;='Assumptions (Wind)'!$V$13),PPMT('Assumptions (Wind)'!$V$10,Model!X$1,'Assumptions (Wind)'!$V$13,'Assumptions (Wind)'!$V$8*Model!$S$677*AVERAGE('Assumptions (Wind)'!$P$2:$Q$2)/10^9),0)</f>
        <v>-0.1875519385</v>
      </c>
      <c r="U750" s="160">
        <f>IF(and($S$677&gt;0,Model!Y$1&lt;='Assumptions (Wind)'!$V$13),PPMT('Assumptions (Wind)'!$V$10,Model!Y$1,'Assumptions (Wind)'!$V$13,'Assumptions (Wind)'!$V$8*Model!$S$677*AVERAGE('Assumptions (Wind)'!$P$2:$Q$2)/10^9),0)</f>
        <v>-0.2025560936</v>
      </c>
      <c r="V750" s="160">
        <f>IF(and($S$677&gt;0,Model!Z$1&lt;='Assumptions (Wind)'!$V$13),PPMT('Assumptions (Wind)'!$V$10,Model!Z$1,'Assumptions (Wind)'!$V$13,'Assumptions (Wind)'!$V$8*Model!$S$677*AVERAGE('Assumptions (Wind)'!$P$2:$Q$2)/10^9),0)</f>
        <v>-0.218760581</v>
      </c>
      <c r="W750" s="160">
        <f>IF(and($S$677&gt;0,Model!AA$1&lt;='Assumptions (Wind)'!$V$13),PPMT('Assumptions (Wind)'!$V$10,Model!AA$1,'Assumptions (Wind)'!$V$13,'Assumptions (Wind)'!$V$8*Model!$S$677*AVERAGE('Assumptions (Wind)'!$P$2:$Q$2)/10^9),0)</f>
        <v>-0.2362614275</v>
      </c>
      <c r="X750" s="160">
        <f>IF(and($S$677&gt;0,Model!AB$1&lt;='Assumptions (Wind)'!$V$13),PPMT('Assumptions (Wind)'!$V$10,Model!AB$1,'Assumptions (Wind)'!$V$13,'Assumptions (Wind)'!$V$8*Model!$S$677*AVERAGE('Assumptions (Wind)'!$P$2:$Q$2)/10^9),0)</f>
        <v>-0.2551623417</v>
      </c>
      <c r="Y750" s="160">
        <f>IF(and($S$677&gt;0,Model!AC$1&lt;='Assumptions (Wind)'!$V$13),PPMT('Assumptions (Wind)'!$V$10,Model!AC$1,'Assumptions (Wind)'!$V$13,'Assumptions (Wind)'!$V$8*Model!$S$677*AVERAGE('Assumptions (Wind)'!$P$2:$Q$2)/10^9),0)</f>
        <v>-0.2755753291</v>
      </c>
      <c r="Z750" s="160">
        <f>IF(and($S$677&gt;0,Model!AD$1&lt;='Assumptions (Wind)'!$V$13),PPMT('Assumptions (Wind)'!$V$10,Model!AD$1,'Assumptions (Wind)'!$V$13,'Assumptions (Wind)'!$V$8*Model!$S$677*AVERAGE('Assumptions (Wind)'!$P$2:$Q$2)/10^9),0)</f>
        <v>-0.2976213554</v>
      </c>
      <c r="AA750" s="160">
        <f>IF(and($S$677&gt;0,Model!AE$1&lt;='Assumptions (Wind)'!$V$13),PPMT('Assumptions (Wind)'!$V$10,Model!AE$1,'Assumptions (Wind)'!$V$13,'Assumptions (Wind)'!$V$8*Model!$S$677*AVERAGE('Assumptions (Wind)'!$P$2:$Q$2)/10^9),0)</f>
        <v>-0.3214310638</v>
      </c>
      <c r="AB750" s="160">
        <f>IF(and($S$677&gt;0,Model!AF$1&lt;='Assumptions (Wind)'!$V$13),PPMT('Assumptions (Wind)'!$V$10,Model!AF$1,'Assumptions (Wind)'!$V$13,'Assumptions (Wind)'!$V$8*Model!$S$677*AVERAGE('Assumptions (Wind)'!$P$2:$Q$2)/10^9),0)</f>
        <v>-0.3471455489</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-0.1416269342</v>
      </c>
      <c r="U751" s="160">
        <f>IF(and($T$677&gt;0,Model!X$1&lt;='Assumptions (Wind)'!$V$13),PPMT('Assumptions (Wind)'!$V$10,Model!X$1,'Assumptions (Wind)'!$V$13,'Assumptions (Wind)'!$V$8*Model!$T$677*AVERAGE('Assumptions (Wind)'!$Q$2:$R$2)/10^9),0)</f>
        <v>-0.152957089</v>
      </c>
      <c r="V751" s="160">
        <f>IF(and($T$677&gt;0,Model!Y$1&lt;='Assumptions (Wind)'!$V$13),PPMT('Assumptions (Wind)'!$V$10,Model!Y$1,'Assumptions (Wind)'!$V$13,'Assumptions (Wind)'!$V$8*Model!$T$677*AVERAGE('Assumptions (Wind)'!$Q$2:$R$2)/10^9),0)</f>
        <v>-0.1651936561</v>
      </c>
      <c r="W751" s="160">
        <f>IF(and($T$677&gt;0,Model!Z$1&lt;='Assumptions (Wind)'!$V$13),PPMT('Assumptions (Wind)'!$V$10,Model!Z$1,'Assumptions (Wind)'!$V$13,'Assumptions (Wind)'!$V$8*Model!$T$677*AVERAGE('Assumptions (Wind)'!$Q$2:$R$2)/10^9),0)</f>
        <v>-0.1784091486</v>
      </c>
      <c r="X751" s="160">
        <f>IF(and($T$677&gt;0,Model!AA$1&lt;='Assumptions (Wind)'!$V$13),PPMT('Assumptions (Wind)'!$V$10,Model!AA$1,'Assumptions (Wind)'!$V$13,'Assumptions (Wind)'!$V$8*Model!$T$677*AVERAGE('Assumptions (Wind)'!$Q$2:$R$2)/10^9),0)</f>
        <v>-0.1926818805</v>
      </c>
      <c r="Y751" s="160">
        <f>IF(and($T$677&gt;0,Model!AB$1&lt;='Assumptions (Wind)'!$V$13),PPMT('Assumptions (Wind)'!$V$10,Model!AB$1,'Assumptions (Wind)'!$V$13,'Assumptions (Wind)'!$V$8*Model!$T$677*AVERAGE('Assumptions (Wind)'!$Q$2:$R$2)/10^9),0)</f>
        <v>-0.2080964309</v>
      </c>
      <c r="Z751" s="160">
        <f>IF(and($T$677&gt;0,Model!AC$1&lt;='Assumptions (Wind)'!$V$13),PPMT('Assumptions (Wind)'!$V$10,Model!AC$1,'Assumptions (Wind)'!$V$13,'Assumptions (Wind)'!$V$8*Model!$T$677*AVERAGE('Assumptions (Wind)'!$Q$2:$R$2)/10^9),0)</f>
        <v>-0.2247441454</v>
      </c>
      <c r="AA751" s="160">
        <f>IF(and($T$677&gt;0,Model!AD$1&lt;='Assumptions (Wind)'!$V$13),PPMT('Assumptions (Wind)'!$V$10,Model!AD$1,'Assumptions (Wind)'!$V$13,'Assumptions (Wind)'!$V$8*Model!$T$677*AVERAGE('Assumptions (Wind)'!$Q$2:$R$2)/10^9),0)</f>
        <v>-0.242723677</v>
      </c>
      <c r="AB751" s="160">
        <f>IF(and($T$677&gt;0,Model!AE$1&lt;='Assumptions (Wind)'!$V$13),PPMT('Assumptions (Wind)'!$V$10,Model!AE$1,'Assumptions (Wind)'!$V$13,'Assumptions (Wind)'!$V$8*Model!$T$677*AVERAGE('Assumptions (Wind)'!$Q$2:$R$2)/10^9),0)</f>
        <v>-0.2621415712</v>
      </c>
      <c r="AC751" s="160">
        <f>IF(and($T$677&gt;0,Model!AF$1&lt;='Assumptions (Wind)'!$V$13),PPMT('Assumptions (Wind)'!$V$10,Model!AF$1,'Assumptions (Wind)'!$V$13,'Assumptions (Wind)'!$V$8*Model!$T$677*AVERAGE('Assumptions (Wind)'!$Q$2:$R$2)/10^9),0)</f>
        <v>-0.2831128969</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-0.1274772639</v>
      </c>
      <c r="V752" s="160">
        <f>IF(and($U$677&gt;0,Model!X$1&lt;='Assumptions (Wind)'!$V$13),PPMT('Assumptions (Wind)'!$V$10,Model!X$1,'Assumptions (Wind)'!$V$13,'Assumptions (Wind)'!$V$8*Model!$U$677*AVERAGE('Assumptions (Wind)'!$R$2:$S$2)/10^9),0)</f>
        <v>-0.137675445</v>
      </c>
      <c r="W752" s="160">
        <f>IF(and($U$677&gt;0,Model!Y$1&lt;='Assumptions (Wind)'!$V$13),PPMT('Assumptions (Wind)'!$V$10,Model!Y$1,'Assumptions (Wind)'!$V$13,'Assumptions (Wind)'!$V$8*Model!$U$677*AVERAGE('Assumptions (Wind)'!$R$2:$S$2)/10^9),0)</f>
        <v>-0.1486894806</v>
      </c>
      <c r="X752" s="160">
        <f>IF(and($U$677&gt;0,Model!Z$1&lt;='Assumptions (Wind)'!$V$13),PPMT('Assumptions (Wind)'!$V$10,Model!Z$1,'Assumptions (Wind)'!$V$13,'Assumptions (Wind)'!$V$8*Model!$U$677*AVERAGE('Assumptions (Wind)'!$R$2:$S$2)/10^9),0)</f>
        <v>-0.1605846391</v>
      </c>
      <c r="Y752" s="160">
        <f>IF(and($U$677&gt;0,Model!AA$1&lt;='Assumptions (Wind)'!$V$13),PPMT('Assumptions (Wind)'!$V$10,Model!AA$1,'Assumptions (Wind)'!$V$13,'Assumptions (Wind)'!$V$8*Model!$U$677*AVERAGE('Assumptions (Wind)'!$R$2:$S$2)/10^9),0)</f>
        <v>-0.1734314102</v>
      </c>
      <c r="Z752" s="160">
        <f>IF(and($U$677&gt;0,Model!AB$1&lt;='Assumptions (Wind)'!$V$13),PPMT('Assumptions (Wind)'!$V$10,Model!AB$1,'Assumptions (Wind)'!$V$13,'Assumptions (Wind)'!$V$8*Model!$U$677*AVERAGE('Assumptions (Wind)'!$R$2:$S$2)/10^9),0)</f>
        <v>-0.187305923</v>
      </c>
      <c r="AA752" s="160">
        <f>IF(and($U$677&gt;0,Model!AC$1&lt;='Assumptions (Wind)'!$V$13),PPMT('Assumptions (Wind)'!$V$10,Model!AC$1,'Assumptions (Wind)'!$V$13,'Assumptions (Wind)'!$V$8*Model!$U$677*AVERAGE('Assumptions (Wind)'!$R$2:$S$2)/10^9),0)</f>
        <v>-0.2022903969</v>
      </c>
      <c r="AB752" s="160">
        <f>IF(and($U$677&gt;0,Model!AD$1&lt;='Assumptions (Wind)'!$V$13),PPMT('Assumptions (Wind)'!$V$10,Model!AD$1,'Assumptions (Wind)'!$V$13,'Assumptions (Wind)'!$V$8*Model!$U$677*AVERAGE('Assumptions (Wind)'!$R$2:$S$2)/10^9),0)</f>
        <v>-0.2184736286</v>
      </c>
      <c r="AC752" s="160">
        <f>IF(and($U$677&gt;0,Model!AE$1&lt;='Assumptions (Wind)'!$V$13),PPMT('Assumptions (Wind)'!$V$10,Model!AE$1,'Assumptions (Wind)'!$V$13,'Assumptions (Wind)'!$V$8*Model!$U$677*AVERAGE('Assumptions (Wind)'!$R$2:$S$2)/10^9),0)</f>
        <v>-0.2359515189</v>
      </c>
      <c r="AD752" s="160">
        <f>IF(and($U$677&gt;0,Model!AF$1&lt;='Assumptions (Wind)'!$V$13),PPMT('Assumptions (Wind)'!$V$10,Model!AF$1,'Assumptions (Wind)'!$V$13,'Assumptions (Wind)'!$V$8*Model!$U$677*AVERAGE('Assumptions (Wind)'!$R$2:$S$2)/10^9),0)</f>
        <v>-0.2548276404</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-0.009505735706</v>
      </c>
      <c r="Y755" s="160">
        <f>IF(and($X$677&gt;0,Model!X$1&lt;='Assumptions (Wind)'!$V$13),PPMT('Assumptions (Wind)'!$V$10,Model!X1,'Assumptions (Wind)'!$V$13,'Assumptions (Wind)'!$V$8*Model!$X$677*'Assumptions (Wind)'!$V$2/10^9),0)</f>
        <v>-0.01026619456</v>
      </c>
      <c r="Z755" s="160">
        <f>IF(and($X$677&gt;0,Model!Y$1&lt;='Assumptions (Wind)'!$V$13),PPMT('Assumptions (Wind)'!$V$10,Model!Y1,'Assumptions (Wind)'!$V$13,'Assumptions (Wind)'!$V$8*Model!$X$677*'Assumptions (Wind)'!$V$2/10^9),0)</f>
        <v>-0.01108749013</v>
      </c>
      <c r="AA755" s="160">
        <f>IF(and($X$677&gt;0,Model!Z$1&lt;='Assumptions (Wind)'!$V$13),PPMT('Assumptions (Wind)'!$V$10,Model!Z1,'Assumptions (Wind)'!$V$13,'Assumptions (Wind)'!$V$8*Model!$X$677*'Assumptions (Wind)'!$V$2/10^9),0)</f>
        <v>-0.01197448934</v>
      </c>
      <c r="AB755" s="160">
        <f>IF(and($X$677&gt;0,Model!AA$1&lt;='Assumptions (Wind)'!$V$13),PPMT('Assumptions (Wind)'!$V$10,Model!AA1,'Assumptions (Wind)'!$V$13,'Assumptions (Wind)'!$V$8*Model!$X$677*'Assumptions (Wind)'!$V$2/10^9),0)</f>
        <v>-0.01293244848</v>
      </c>
      <c r="AC755" s="160">
        <f>IF(and($X$677&gt;0,Model!AB$1&lt;='Assumptions (Wind)'!$V$13),PPMT('Assumptions (Wind)'!$V$10,Model!AB1,'Assumptions (Wind)'!$V$13,'Assumptions (Wind)'!$V$8*Model!$X$677*'Assumptions (Wind)'!$V$2/10^9),0)</f>
        <v>-0.01396704436</v>
      </c>
      <c r="AD755" s="160">
        <f>IF(and($X$677&gt;0,Model!AC$1&lt;='Assumptions (Wind)'!$V$13),PPMT('Assumptions (Wind)'!$V$10,Model!AC1,'Assumptions (Wind)'!$V$13,'Assumptions (Wind)'!$V$8*Model!$X$677*'Assumptions (Wind)'!$V$2/10^9),0)</f>
        <v>-0.01508440791</v>
      </c>
      <c r="AE755" s="160">
        <f>IF(and($X$677&gt;0,Model!AD$1&lt;='Assumptions (Wind)'!$V$13),PPMT('Assumptions (Wind)'!$V$10,Model!AD1,'Assumptions (Wind)'!$V$13,'Assumptions (Wind)'!$V$8*Model!$X$677*'Assumptions (Wind)'!$V$2/10^9),0)</f>
        <v>-0.01629116055</v>
      </c>
      <c r="AF755" s="160">
        <f>IF(and($X$677&gt;0,Model!AE$1&lt;='Assumptions (Wind)'!$V$13),PPMT('Assumptions (Wind)'!$V$10,Model!AE1,'Assumptions (Wind)'!$V$13,'Assumptions (Wind)'!$V$8*Model!$X$677*'Assumptions (Wind)'!$V$2/10^9),0)</f>
        <v>-0.01759445339</v>
      </c>
      <c r="AG755" s="160">
        <f>IF(and($X$677&gt;0,Model!AF$1&lt;='Assumptions (Wind)'!$V$13),PPMT('Assumptions (Wind)'!$V$10,Model!AF1,'Assumptions (Wind)'!$V$13,'Assumptions (Wind)'!$V$8*Model!$X$677*'Assumptions (Wind)'!$V$2/10^9),0)</f>
        <v>-0.01900200966</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-0.009491677341</v>
      </c>
      <c r="Z756" s="160">
        <f>IF(and($Y$677&gt;0,Model!X$1&lt;='Assumptions (Wind)'!$V$13),PPMT('Assumptions (Wind)'!$V$10,Model!X1,'Assumptions (Wind)'!$V$13,'Assumptions (Wind)'!$V$8*Model!$Y$677*AVERAGE('Assumptions (Wind)'!$V$2:$W$2)/10^9),0)</f>
        <v>-0.01025101153</v>
      </c>
      <c r="AA756" s="160">
        <f>IF(and($Y$677&gt;0,Model!Y$1&lt;='Assumptions (Wind)'!$V$13),PPMT('Assumptions (Wind)'!$V$10,Model!Y1,'Assumptions (Wind)'!$V$13,'Assumptions (Wind)'!$V$8*Model!$Y$677*AVERAGE('Assumptions (Wind)'!$V$2:$W$2)/10^9),0)</f>
        <v>-0.01107109245</v>
      </c>
      <c r="AB756" s="160">
        <f>IF(and($Y$677&gt;0,Model!Z$1&lt;='Assumptions (Wind)'!$V$13),PPMT('Assumptions (Wind)'!$V$10,Model!Z1,'Assumptions (Wind)'!$V$13,'Assumptions (Wind)'!$V$8*Model!$Y$677*AVERAGE('Assumptions (Wind)'!$V$2:$W$2)/10^9),0)</f>
        <v>-0.01195677985</v>
      </c>
      <c r="AC756" s="160">
        <f>IF(and($Y$677&gt;0,Model!AA$1&lt;='Assumptions (Wind)'!$V$13),PPMT('Assumptions (Wind)'!$V$10,Model!AA1,'Assumptions (Wind)'!$V$13,'Assumptions (Wind)'!$V$8*Model!$Y$677*AVERAGE('Assumptions (Wind)'!$V$2:$W$2)/10^9),0)</f>
        <v>-0.01291332223</v>
      </c>
      <c r="AD756" s="160">
        <f>IF(and($Y$677&gt;0,Model!AB$1&lt;='Assumptions (Wind)'!$V$13),PPMT('Assumptions (Wind)'!$V$10,Model!AB1,'Assumptions (Wind)'!$V$13,'Assumptions (Wind)'!$V$8*Model!$Y$677*AVERAGE('Assumptions (Wind)'!$V$2:$W$2)/10^9),0)</f>
        <v>-0.01394638801</v>
      </c>
      <c r="AE756" s="160">
        <f>IF(and($Y$677&gt;0,Model!AC$1&lt;='Assumptions (Wind)'!$V$13),PPMT('Assumptions (Wind)'!$V$10,Model!AC1,'Assumptions (Wind)'!$V$13,'Assumptions (Wind)'!$V$8*Model!$Y$677*AVERAGE('Assumptions (Wind)'!$V$2:$W$2)/10^9),0)</f>
        <v>-0.01506209905</v>
      </c>
      <c r="AF756" s="160">
        <f>IF(and($Y$677&gt;0,Model!AD$1&lt;='Assumptions (Wind)'!$V$13),PPMT('Assumptions (Wind)'!$V$10,Model!AD1,'Assumptions (Wind)'!$V$13,'Assumptions (Wind)'!$V$8*Model!$Y$677*AVERAGE('Assumptions (Wind)'!$V$2:$W$2)/10^9),0)</f>
        <v>-0.01626706698</v>
      </c>
      <c r="AG756" s="160">
        <f>IF(and($Y$677&gt;0,Model!AE$1&lt;='Assumptions (Wind)'!$V$13),PPMT('Assumptions (Wind)'!$V$10,Model!AE1,'Assumptions (Wind)'!$V$13,'Assumptions (Wind)'!$V$8*Model!$Y$677*AVERAGE('Assumptions (Wind)'!$V$2:$W$2)/10^9),0)</f>
        <v>-0.01756843234</v>
      </c>
      <c r="AH756" s="160">
        <f>IF(and($Y$677&gt;0,Model!AF$1&lt;='Assumptions (Wind)'!$V$13),PPMT('Assumptions (Wind)'!$V$10,Model!AF1,'Assumptions (Wind)'!$V$13,'Assumptions (Wind)'!$V$8*Model!$Y$677*AVERAGE('Assumptions (Wind)'!$V$2:$W$2)/10^9),0)</f>
        <v>-0.01897390692</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-0.009461203142</v>
      </c>
      <c r="AA757" s="160">
        <f>IF(and($Z$677&gt;0,Model!X$1&lt;='Assumptions (Wind)'!$V$13),PPMT('Assumptions (Wind)'!$V$10,Model!X1,'Assumptions (Wind)'!$V$13,'Assumptions (Wind)'!$V$8*Model!$Z$677*AVERAGE('Assumptions (Wind)'!$W$2:$X$2)/10^9),0)</f>
        <v>-0.01021809939</v>
      </c>
      <c r="AB757" s="160">
        <f>IF(and($Z$677&gt;0,Model!Y$1&lt;='Assumptions (Wind)'!$V$13),PPMT('Assumptions (Wind)'!$V$10,Model!Y1,'Assumptions (Wind)'!$V$13,'Assumptions (Wind)'!$V$8*Model!$Z$677*AVERAGE('Assumptions (Wind)'!$W$2:$X$2)/10^9),0)</f>
        <v>-0.01103554734</v>
      </c>
      <c r="AC757" s="160">
        <f>IF(and($Z$677&gt;0,Model!Z$1&lt;='Assumptions (Wind)'!$V$13),PPMT('Assumptions (Wind)'!$V$10,Model!Z1,'Assumptions (Wind)'!$V$13,'Assumptions (Wind)'!$V$8*Model!$Z$677*AVERAGE('Assumptions (Wind)'!$W$2:$X$2)/10^9),0)</f>
        <v>-0.01191839113</v>
      </c>
      <c r="AD757" s="160">
        <f>IF(and($Z$677&gt;0,Model!AA$1&lt;='Assumptions (Wind)'!$V$13),PPMT('Assumptions (Wind)'!$V$10,Model!AA1,'Assumptions (Wind)'!$V$13,'Assumptions (Wind)'!$V$8*Model!$Z$677*AVERAGE('Assumptions (Wind)'!$W$2:$X$2)/10^9),0)</f>
        <v>-0.01287186242</v>
      </c>
      <c r="AE757" s="160">
        <f>IF(and($Z$677&gt;0,Model!AB$1&lt;='Assumptions (Wind)'!$V$13),PPMT('Assumptions (Wind)'!$V$10,Model!AB1,'Assumptions (Wind)'!$V$13,'Assumptions (Wind)'!$V$8*Model!$Z$677*AVERAGE('Assumptions (Wind)'!$W$2:$X$2)/10^9),0)</f>
        <v>-0.01390161142</v>
      </c>
      <c r="AF757" s="160">
        <f>IF(and($Z$677&gt;0,Model!AC$1&lt;='Assumptions (Wind)'!$V$13),PPMT('Assumptions (Wind)'!$V$10,Model!AC1,'Assumptions (Wind)'!$V$13,'Assumptions (Wind)'!$V$8*Model!$Z$677*AVERAGE('Assumptions (Wind)'!$W$2:$X$2)/10^9),0)</f>
        <v>-0.01501374033</v>
      </c>
      <c r="AG757" s="160">
        <f>IF(and($Z$677&gt;0,Model!AD$1&lt;='Assumptions (Wind)'!$V$13),PPMT('Assumptions (Wind)'!$V$10,Model!AD1,'Assumptions (Wind)'!$V$13,'Assumptions (Wind)'!$V$8*Model!$Z$677*AVERAGE('Assumptions (Wind)'!$W$2:$X$2)/10^9),0)</f>
        <v>-0.01621483956</v>
      </c>
      <c r="AH757" s="160">
        <f>IF(and($Z$677&gt;0,Model!AE$1&lt;='Assumptions (Wind)'!$V$13),PPMT('Assumptions (Wind)'!$V$10,Model!AE1,'Assumptions (Wind)'!$V$13,'Assumptions (Wind)'!$V$8*Model!$Z$677*AVERAGE('Assumptions (Wind)'!$W$2:$X$2)/10^9),0)</f>
        <v>-0.01751202672</v>
      </c>
      <c r="AI757" s="160">
        <f>IF(and($Z$677&gt;0,Model!AF$1&lt;='Assumptions (Wind)'!$V$13),PPMT('Assumptions (Wind)'!$V$10,Model!AF1,'Assumptions (Wind)'!$V$13,'Assumptions (Wind)'!$V$8*Model!$Z$677*AVERAGE('Assumptions (Wind)'!$W$2:$X$2)/10^9),0)</f>
        <v>-0.01891298886</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-0.009425927368</v>
      </c>
      <c r="AB758" s="160">
        <f>IF(and($AA$677&gt;0,Model!X$1&lt;='Assumptions (Wind)'!$V$13),PPMT('Assumptions (Wind)'!$V$10,Model!X1,'Assumptions (Wind)'!$V$13,'Assumptions (Wind)'!$V$8*Model!$AA$677*AVERAGE('Assumptions (Wind)'!$X$2:$Y$2)/10^9),0)</f>
        <v>-0.01018000156</v>
      </c>
      <c r="AC758" s="160">
        <f>IF(and($AA$677&gt;0,Model!Y$1&lt;='Assumptions (Wind)'!$V$13),PPMT('Assumptions (Wind)'!$V$10,Model!Y1,'Assumptions (Wind)'!$V$13,'Assumptions (Wind)'!$V$8*Model!$AA$677*AVERAGE('Assumptions (Wind)'!$X$2:$Y$2)/10^9),0)</f>
        <v>-0.01099440168</v>
      </c>
      <c r="AD758" s="160">
        <f>IF(and($AA$677&gt;0,Model!Z$1&lt;='Assumptions (Wind)'!$V$13),PPMT('Assumptions (Wind)'!$V$10,Model!Z1,'Assumptions (Wind)'!$V$13,'Assumptions (Wind)'!$V$8*Model!$AA$677*AVERAGE('Assumptions (Wind)'!$X$2:$Y$2)/10^9),0)</f>
        <v>-0.01187395382</v>
      </c>
      <c r="AE758" s="160">
        <f>IF(and($AA$677&gt;0,Model!AA$1&lt;='Assumptions (Wind)'!$V$13),PPMT('Assumptions (Wind)'!$V$10,Model!AA1,'Assumptions (Wind)'!$V$13,'Assumptions (Wind)'!$V$8*Model!$AA$677*AVERAGE('Assumptions (Wind)'!$X$2:$Y$2)/10^9),0)</f>
        <v>-0.01282387012</v>
      </c>
      <c r="AF758" s="160">
        <f>IF(and($AA$677&gt;0,Model!AB$1&lt;='Assumptions (Wind)'!$V$13),PPMT('Assumptions (Wind)'!$V$10,Model!AB1,'Assumptions (Wind)'!$V$13,'Assumptions (Wind)'!$V$8*Model!$AA$677*AVERAGE('Assumptions (Wind)'!$X$2:$Y$2)/10^9),0)</f>
        <v>-0.01384977973</v>
      </c>
      <c r="AG758" s="160">
        <f>IF(and($AA$677&gt;0,Model!AC$1&lt;='Assumptions (Wind)'!$V$13),PPMT('Assumptions (Wind)'!$V$10,Model!AC1,'Assumptions (Wind)'!$V$13,'Assumptions (Wind)'!$V$8*Model!$AA$677*AVERAGE('Assumptions (Wind)'!$X$2:$Y$2)/10^9),0)</f>
        <v>-0.01495776211</v>
      </c>
      <c r="AH758" s="160">
        <f>IF(and($AA$677&gt;0,Model!AD$1&lt;='Assumptions (Wind)'!$V$13),PPMT('Assumptions (Wind)'!$V$10,Model!AD1,'Assumptions (Wind)'!$V$13,'Assumptions (Wind)'!$V$8*Model!$AA$677*AVERAGE('Assumptions (Wind)'!$X$2:$Y$2)/10^9),0)</f>
        <v>-0.01615438308</v>
      </c>
      <c r="AI758" s="160">
        <f>IF(and($AA$677&gt;0,Model!AE$1&lt;='Assumptions (Wind)'!$V$13),PPMT('Assumptions (Wind)'!$V$10,Model!AE1,'Assumptions (Wind)'!$V$13,'Assumptions (Wind)'!$V$8*Model!$AA$677*AVERAGE('Assumptions (Wind)'!$X$2:$Y$2)/10^9),0)</f>
        <v>-0.01744673373</v>
      </c>
      <c r="AJ758" s="160">
        <f>IF(and($AA$677&gt;0,Model!AF$1&lt;='Assumptions (Wind)'!$V$13),PPMT('Assumptions (Wind)'!$V$10,Model!AF1,'Assumptions (Wind)'!$V$13,'Assumptions (Wind)'!$V$8*Model!$AA$677*AVERAGE('Assumptions (Wind)'!$X$2:$Y$2)/10^9),0)</f>
        <v>-0.01884247242</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-0.009382616047</v>
      </c>
      <c r="AC759" s="160">
        <f>IF(and($AB$677&gt;0,Model!X$1&lt;='Assumptions (Wind)'!$V$13),PPMT('Assumptions (Wind)'!$V$10,Model!X1,'Assumptions (Wind)'!$V$13,'Assumptions (Wind)'!$V$8*Model!$AB$677*AVERAGE('Assumptions (Wind)'!$Y$2:$Z$2)/10^9),0)</f>
        <v>-0.01013322533</v>
      </c>
      <c r="AD759" s="160">
        <f>IF(and($AB$677&gt;0,Model!Y$1&lt;='Assumptions (Wind)'!$V$13),PPMT('Assumptions (Wind)'!$V$10,Model!Y1,'Assumptions (Wind)'!$V$13,'Assumptions (Wind)'!$V$8*Model!$AB$677*AVERAGE('Assumptions (Wind)'!$Y$2:$Z$2)/10^9),0)</f>
        <v>-0.01094388336</v>
      </c>
      <c r="AE759" s="160">
        <f>IF(and($AB$677&gt;0,Model!Z$1&lt;='Assumptions (Wind)'!$V$13),PPMT('Assumptions (Wind)'!$V$10,Model!Z1,'Assumptions (Wind)'!$V$13,'Assumptions (Wind)'!$V$8*Model!$AB$677*AVERAGE('Assumptions (Wind)'!$Y$2:$Z$2)/10^9),0)</f>
        <v>-0.01181939403</v>
      </c>
      <c r="AF759" s="160">
        <f>IF(and($AB$677&gt;0,Model!AA$1&lt;='Assumptions (Wind)'!$V$13),PPMT('Assumptions (Wind)'!$V$10,Model!AA1,'Assumptions (Wind)'!$V$13,'Assumptions (Wind)'!$V$8*Model!$AB$677*AVERAGE('Assumptions (Wind)'!$Y$2:$Z$2)/10^9),0)</f>
        <v>-0.01276494555</v>
      </c>
      <c r="AG759" s="160">
        <f>IF(and($AB$677&gt;0,Model!AB$1&lt;='Assumptions (Wind)'!$V$13),PPMT('Assumptions (Wind)'!$V$10,Model!AB1,'Assumptions (Wind)'!$V$13,'Assumptions (Wind)'!$V$8*Model!$AB$677*AVERAGE('Assumptions (Wind)'!$Y$2:$Z$2)/10^9),0)</f>
        <v>-0.01378614119</v>
      </c>
      <c r="AH759" s="160">
        <f>IF(and($AB$677&gt;0,Model!AC$1&lt;='Assumptions (Wind)'!$V$13),PPMT('Assumptions (Wind)'!$V$10,Model!AC1,'Assumptions (Wind)'!$V$13,'Assumptions (Wind)'!$V$8*Model!$AB$677*AVERAGE('Assumptions (Wind)'!$Y$2:$Z$2)/10^9),0)</f>
        <v>-0.01488903249</v>
      </c>
      <c r="AI759" s="160">
        <f>IF(and($AB$677&gt;0,Model!AD$1&lt;='Assumptions (Wind)'!$V$13),PPMT('Assumptions (Wind)'!$V$10,Model!AD1,'Assumptions (Wind)'!$V$13,'Assumptions (Wind)'!$V$8*Model!$AB$677*AVERAGE('Assumptions (Wind)'!$Y$2:$Z$2)/10^9),0)</f>
        <v>-0.01608015509</v>
      </c>
      <c r="AJ759" s="160">
        <f>IF(and($AB$677&gt;0,Model!AE$1&lt;='Assumptions (Wind)'!$V$13),PPMT('Assumptions (Wind)'!$V$10,Model!AE1,'Assumptions (Wind)'!$V$13,'Assumptions (Wind)'!$V$8*Model!$AB$677*AVERAGE('Assumptions (Wind)'!$Y$2:$Z$2)/10^9),0)</f>
        <v>-0.01736656749</v>
      </c>
      <c r="AK759" s="160">
        <f>IF(and($AB$677&gt;0,Model!AF$1&lt;='Assumptions (Wind)'!$V$13),PPMT('Assumptions (Wind)'!$V$10,Model!AF1,'Assumptions (Wind)'!$V$13,'Assumptions (Wind)'!$V$8*Model!$AB$677*AVERAGE('Assumptions (Wind)'!$Y$2:$Z$2)/10^9),0)</f>
        <v>-0.01875589289</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-0.01176459512</v>
      </c>
      <c r="AD760" s="160">
        <f>IF(and($AC$677&gt;0,Model!X$1&lt;='Assumptions (Wind)'!$V$13),PPMT('Assumptions (Wind)'!$V$10,Model!X1,'Assumptions (Wind)'!$V$13,'Assumptions (Wind)'!$V$8*Model!$AC$677*AVERAGE('Assumptions (Wind)'!$Z$2:$AA$2)/10^9),0)</f>
        <v>-0.01270576273</v>
      </c>
      <c r="AE760" s="160">
        <f>IF(and($AC$677&gt;0,Model!Y$1&lt;='Assumptions (Wind)'!$V$13),PPMT('Assumptions (Wind)'!$V$10,Model!Y1,'Assumptions (Wind)'!$V$13,'Assumptions (Wind)'!$V$8*Model!$AC$677*AVERAGE('Assumptions (Wind)'!$Z$2:$AA$2)/10^9),0)</f>
        <v>-0.01372222375</v>
      </c>
      <c r="AF760" s="160">
        <f>IF(and($AC$677&gt;0,Model!Z$1&lt;='Assumptions (Wind)'!$V$13),PPMT('Assumptions (Wind)'!$V$10,Model!Z1,'Assumptions (Wind)'!$V$13,'Assumptions (Wind)'!$V$8*Model!$AC$677*AVERAGE('Assumptions (Wind)'!$Z$2:$AA$2)/10^9),0)</f>
        <v>-0.01482000165</v>
      </c>
      <c r="AG760" s="160">
        <f>IF(and($AC$677&gt;0,Model!AA$1&lt;='Assumptions (Wind)'!$V$13),PPMT('Assumptions (Wind)'!$V$10,Model!AA1,'Assumptions (Wind)'!$V$13,'Assumptions (Wind)'!$V$8*Model!$AC$677*AVERAGE('Assumptions (Wind)'!$Z$2:$AA$2)/10^9),0)</f>
        <v>-0.01600560178</v>
      </c>
      <c r="AH760" s="160">
        <f>IF(and($AC$677&gt;0,Model!AB$1&lt;='Assumptions (Wind)'!$V$13),PPMT('Assumptions (Wind)'!$V$10,Model!AB1,'Assumptions (Wind)'!$V$13,'Assumptions (Wind)'!$V$8*Model!$AC$677*AVERAGE('Assumptions (Wind)'!$Z$2:$AA$2)/10^9),0)</f>
        <v>-0.01728604992</v>
      </c>
      <c r="AI760" s="160">
        <f>IF(and($AC$677&gt;0,Model!AC$1&lt;='Assumptions (Wind)'!$V$13),PPMT('Assumptions (Wind)'!$V$10,Model!AC1,'Assumptions (Wind)'!$V$13,'Assumptions (Wind)'!$V$8*Model!$AC$677*AVERAGE('Assumptions (Wind)'!$Z$2:$AA$2)/10^9),0)</f>
        <v>-0.01866893392</v>
      </c>
      <c r="AJ760" s="160">
        <f>IF(and($AC$677&gt;0,Model!AD$1&lt;='Assumptions (Wind)'!$V$13),PPMT('Assumptions (Wind)'!$V$10,Model!AD1,'Assumptions (Wind)'!$V$13,'Assumptions (Wind)'!$V$8*Model!$AC$677*AVERAGE('Assumptions (Wind)'!$Z$2:$AA$2)/10^9),0)</f>
        <v>-0.02016244863</v>
      </c>
      <c r="AK760" s="160">
        <f>IF(and($AC$677&gt;0,Model!AE$1&lt;='Assumptions (Wind)'!$V$13),PPMT('Assumptions (Wind)'!$V$10,Model!AE1,'Assumptions (Wind)'!$V$13,'Assumptions (Wind)'!$V$8*Model!$AC$677*AVERAGE('Assumptions (Wind)'!$Z$2:$AA$2)/10^9),0)</f>
        <v>-0.02177544452</v>
      </c>
      <c r="AL760" s="160">
        <f>IF(and($AC$677&gt;0,Model!AF$1&lt;='Assumptions (Wind)'!$V$13),PPMT('Assumptions (Wind)'!$V$10,Model!AF1,'Assumptions (Wind)'!$V$13,'Assumptions (Wind)'!$V$8*Model!$AC$677*AVERAGE('Assumptions (Wind)'!$Z$2:$AA$2)/10^9),0)</f>
        <v>-0.02351748008</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-0.01456243628</v>
      </c>
      <c r="AE761" s="160">
        <f>IF(and($AD$677&gt;0,Model!X$1&lt;='Assumptions (Wind)'!$V$13),PPMT('Assumptions (Wind)'!$V$10,Model!X1,'Assumptions (Wind)'!$V$13,'Assumptions (Wind)'!$V$8*Model!$AD$677*AVERAGE('Assumptions (Wind)'!$AA$2:$AB$2)/10^9),0)</f>
        <v>-0.01572743119</v>
      </c>
      <c r="AF761" s="160">
        <f>IF(and($AD$677&gt;0,Model!Y$1&lt;='Assumptions (Wind)'!$V$13),PPMT('Assumptions (Wind)'!$V$10,Model!Y1,'Assumptions (Wind)'!$V$13,'Assumptions (Wind)'!$V$8*Model!$AD$677*AVERAGE('Assumptions (Wind)'!$AA$2:$AB$2)/10^9),0)</f>
        <v>-0.01698562568</v>
      </c>
      <c r="AG761" s="160">
        <f>IF(and($AD$677&gt;0,Model!Z$1&lt;='Assumptions (Wind)'!$V$13),PPMT('Assumptions (Wind)'!$V$10,Model!Z1,'Assumptions (Wind)'!$V$13,'Assumptions (Wind)'!$V$8*Model!$AD$677*AVERAGE('Assumptions (Wind)'!$AA$2:$AB$2)/10^9),0)</f>
        <v>-0.01834447574</v>
      </c>
      <c r="AH761" s="160">
        <f>IF(and($AD$677&gt;0,Model!AA$1&lt;='Assumptions (Wind)'!$V$13),PPMT('Assumptions (Wind)'!$V$10,Model!AA1,'Assumptions (Wind)'!$V$13,'Assumptions (Wind)'!$V$8*Model!$AD$677*AVERAGE('Assumptions (Wind)'!$AA$2:$AB$2)/10^9),0)</f>
        <v>-0.0198120338</v>
      </c>
      <c r="AI761" s="160">
        <f>IF(and($AD$677&gt;0,Model!AB$1&lt;='Assumptions (Wind)'!$V$13),PPMT('Assumptions (Wind)'!$V$10,Model!AB1,'Assumptions (Wind)'!$V$13,'Assumptions (Wind)'!$V$8*Model!$AD$677*AVERAGE('Assumptions (Wind)'!$AA$2:$AB$2)/10^9),0)</f>
        <v>-0.0213969965</v>
      </c>
      <c r="AJ761" s="160">
        <f>IF(and($AD$677&gt;0,Model!AC$1&lt;='Assumptions (Wind)'!$V$13),PPMT('Assumptions (Wind)'!$V$10,Model!AC1,'Assumptions (Wind)'!$V$13,'Assumptions (Wind)'!$V$8*Model!$AD$677*AVERAGE('Assumptions (Wind)'!$AA$2:$AB$2)/10^9),0)</f>
        <v>-0.02310875622</v>
      </c>
      <c r="AK761" s="160">
        <f>IF(and($AD$677&gt;0,Model!AD$1&lt;='Assumptions (Wind)'!$V$13),PPMT('Assumptions (Wind)'!$V$10,Model!AD1,'Assumptions (Wind)'!$V$13,'Assumptions (Wind)'!$V$8*Model!$AD$677*AVERAGE('Assumptions (Wind)'!$AA$2:$AB$2)/10^9),0)</f>
        <v>-0.02495745672</v>
      </c>
      <c r="AL761" s="160">
        <f>IF(and($AD$677&gt;0,Model!AE$1&lt;='Assumptions (Wind)'!$V$13),PPMT('Assumptions (Wind)'!$V$10,Model!AE1,'Assumptions (Wind)'!$V$13,'Assumptions (Wind)'!$V$8*Model!$AD$677*AVERAGE('Assumptions (Wind)'!$AA$2:$AB$2)/10^9),0)</f>
        <v>-0.02695405325</v>
      </c>
      <c r="AM761" s="160">
        <f>IF(and($AD$677&gt;0,Model!AF$1&lt;='Assumptions (Wind)'!$V$13),PPMT('Assumptions (Wind)'!$V$10,Model!AF1,'Assumptions (Wind)'!$V$13,'Assumptions (Wind)'!$V$8*Model!$AD$677*AVERAGE('Assumptions (Wind)'!$AA$2:$AB$2)/10^9),0)</f>
        <v>-0.02911037751</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-0.009210718276</v>
      </c>
      <c r="AF762" s="160">
        <f>IF(and($AE$677&gt;0,Model!X$1&lt;='Assumptions (Wind)'!$V$13),PPMT('Assumptions (Wind)'!$V$10,Model!X1,'Assumptions (Wind)'!$V$13,'Assumptions (Wind)'!$V$8*Model!$AE$677*AVERAGE('Assumptions (Wind)'!$AB$2:$AC$2)/10^9),0)</f>
        <v>-0.009947575738</v>
      </c>
      <c r="AG762" s="160">
        <f>IF(and($AE$677&gt;0,Model!Y$1&lt;='Assumptions (Wind)'!$V$13),PPMT('Assumptions (Wind)'!$V$10,Model!Y1,'Assumptions (Wind)'!$V$13,'Assumptions (Wind)'!$V$8*Model!$AE$677*AVERAGE('Assumptions (Wind)'!$AB$2:$AC$2)/10^9),0)</f>
        <v>-0.0107433818</v>
      </c>
      <c r="AH762" s="160">
        <f>IF(and($AE$677&gt;0,Model!Z$1&lt;='Assumptions (Wind)'!$V$13),PPMT('Assumptions (Wind)'!$V$10,Model!Z1,'Assumptions (Wind)'!$V$13,'Assumptions (Wind)'!$V$8*Model!$AE$677*AVERAGE('Assumptions (Wind)'!$AB$2:$AC$2)/10^9),0)</f>
        <v>-0.01160285234</v>
      </c>
      <c r="AI762" s="160">
        <f>IF(and($AE$677&gt;0,Model!AA$1&lt;='Assumptions (Wind)'!$V$13),PPMT('Assumptions (Wind)'!$V$10,Model!AA1,'Assumptions (Wind)'!$V$13,'Assumptions (Wind)'!$V$8*Model!$AE$677*AVERAGE('Assumptions (Wind)'!$AB$2:$AC$2)/10^9),0)</f>
        <v>-0.01253108053</v>
      </c>
      <c r="AJ762" s="160">
        <f>IF(and($AE$677&gt;0,Model!AB$1&lt;='Assumptions (Wind)'!$V$13),PPMT('Assumptions (Wind)'!$V$10,Model!AB1,'Assumptions (Wind)'!$V$13,'Assumptions (Wind)'!$V$8*Model!$AE$677*AVERAGE('Assumptions (Wind)'!$AB$2:$AC$2)/10^9),0)</f>
        <v>-0.01353356697</v>
      </c>
      <c r="AK762" s="160">
        <f>IF(and($AE$677&gt;0,Model!AC$1&lt;='Assumptions (Wind)'!$V$13),PPMT('Assumptions (Wind)'!$V$10,Model!AC1,'Assumptions (Wind)'!$V$13,'Assumptions (Wind)'!$V$8*Model!$AE$677*AVERAGE('Assumptions (Wind)'!$AB$2:$AC$2)/10^9),0)</f>
        <v>-0.01461625233</v>
      </c>
      <c r="AL762" s="160">
        <f>IF(and($AE$677&gt;0,Model!AD$1&lt;='Assumptions (Wind)'!$V$13),PPMT('Assumptions (Wind)'!$V$10,Model!AD1,'Assumptions (Wind)'!$V$13,'Assumptions (Wind)'!$V$8*Model!$AE$677*AVERAGE('Assumptions (Wind)'!$AB$2:$AC$2)/10^9),0)</f>
        <v>-0.01578555251</v>
      </c>
      <c r="AM762" s="160">
        <f>IF(and($AE$677&gt;0,Model!AE$1&lt;='Assumptions (Wind)'!$V$13),PPMT('Assumptions (Wind)'!$V$10,Model!AE1,'Assumptions (Wind)'!$V$13,'Assumptions (Wind)'!$V$8*Model!$AE$677*AVERAGE('Assumptions (Wind)'!$AB$2:$AC$2)/10^9),0)</f>
        <v>-0.01704839671</v>
      </c>
      <c r="AN762" s="160">
        <f>IF(and($AE$677&gt;0,Model!AF$1&lt;='Assumptions (Wind)'!$V$13),PPMT('Assumptions (Wind)'!$V$10,Model!AF1,'Assumptions (Wind)'!$V$13,'Assumptions (Wind)'!$V$8*Model!$AE$677*AVERAGE('Assumptions (Wind)'!$AB$2:$AC$2)/10^9),0)</f>
        <v>-0.01841226845</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-0.06142737211</v>
      </c>
      <c r="AG763" s="160">
        <f>IF(and($AF$677&gt;0,Model!X$1&lt;='Assumptions (Wind)'!$V$13),PPMT('Assumptions (Wind)'!$V$10,Model!X1,'Assumptions (Wind)'!$V$13,'Assumptions (Wind)'!$V$8*Model!$AF$677*AVERAGE('Assumptions (Wind)'!$AC$2:$AD$2)/10^9),0)</f>
        <v>-0.06634156187</v>
      </c>
      <c r="AH763" s="160">
        <f>IF(and($AF$677&gt;0,Model!Y$1&lt;='Assumptions (Wind)'!$V$13),PPMT('Assumptions (Wind)'!$V$10,Model!Y1,'Assumptions (Wind)'!$V$13,'Assumptions (Wind)'!$V$8*Model!$AF$677*AVERAGE('Assumptions (Wind)'!$AC$2:$AD$2)/10^9),0)</f>
        <v>-0.07164888682</v>
      </c>
      <c r="AI763" s="160">
        <f>IF(and($AF$677&gt;0,Model!Z$1&lt;='Assumptions (Wind)'!$V$13),PPMT('Assumptions (Wind)'!$V$10,Model!Z1,'Assumptions (Wind)'!$V$13,'Assumptions (Wind)'!$V$8*Model!$AF$677*AVERAGE('Assumptions (Wind)'!$AC$2:$AD$2)/10^9),0)</f>
        <v>-0.07738079777</v>
      </c>
      <c r="AJ763" s="160">
        <f>IF(and($AF$677&gt;0,Model!AA$1&lt;='Assumptions (Wind)'!$V$13),PPMT('Assumptions (Wind)'!$V$10,Model!AA1,'Assumptions (Wind)'!$V$13,'Assumptions (Wind)'!$V$8*Model!$AF$677*AVERAGE('Assumptions (Wind)'!$AC$2:$AD$2)/10^9),0)</f>
        <v>-0.08357126159</v>
      </c>
      <c r="AK763" s="160">
        <f>IF(and($AF$677&gt;0,Model!AB$1&lt;='Assumptions (Wind)'!$V$13),PPMT('Assumptions (Wind)'!$V$10,Model!AB1,'Assumptions (Wind)'!$V$13,'Assumptions (Wind)'!$V$8*Model!$AF$677*AVERAGE('Assumptions (Wind)'!$AC$2:$AD$2)/10^9),0)</f>
        <v>-0.09025696252</v>
      </c>
      <c r="AL763" s="160">
        <f>IF(and($AF$677&gt;0,Model!AC$1&lt;='Assumptions (Wind)'!$V$13),PPMT('Assumptions (Wind)'!$V$10,Model!AC1,'Assumptions (Wind)'!$V$13,'Assumptions (Wind)'!$V$8*Model!$AF$677*AVERAGE('Assumptions (Wind)'!$AC$2:$AD$2)/10^9),0)</f>
        <v>-0.09747751952</v>
      </c>
      <c r="AM763" s="160">
        <f>IF(and($AF$677&gt;0,Model!AD$1&lt;='Assumptions (Wind)'!$V$13),PPMT('Assumptions (Wind)'!$V$10,Model!AD1,'Assumptions (Wind)'!$V$13,'Assumptions (Wind)'!$V$8*Model!$AF$677*AVERAGE('Assumptions (Wind)'!$AC$2:$AD$2)/10^9),0)</f>
        <v>-0.1052757211</v>
      </c>
      <c r="AN763" s="160">
        <f>IF(and($AF$677&gt;0,Model!AE$1&lt;='Assumptions (Wind)'!$V$13),PPMT('Assumptions (Wind)'!$V$10,Model!AE1,'Assumptions (Wind)'!$V$13,'Assumptions (Wind)'!$V$8*Model!$AF$677*AVERAGE('Assumptions (Wind)'!$AC$2:$AD$2)/10^9),0)</f>
        <v>-0.1136977788</v>
      </c>
      <c r="AO763" s="160">
        <f>IF(and($AF$677&gt;0,Model!AF$1&lt;='Assumptions (Wind)'!$V$13),PPMT('Assumptions (Wind)'!$V$10,Model!AF1,'Assumptions (Wind)'!$V$13,'Assumptions (Wind)'!$V$8*Model!$AF$677*AVERAGE('Assumptions (Wind)'!$AC$2:$AD$2)/10^9),0)</f>
        <v>-0.1227936011</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-0.02060494829</v>
      </c>
      <c r="AH764" s="160">
        <f>IF(and($AG$677&gt;0,Model!X$1&lt;='Assumptions (Wind)'!$V$13),PPMT('Assumptions (Wind)'!$V$10,Model!X1,'Assumptions (Wind)'!$V$13,'Assumptions (Wind)'!$V$8*Model!$AG$677*AVERAGE('Assumptions (Wind)'!$AD$2:$AE$2)/10^9),0)</f>
        <v>-0.02225334416</v>
      </c>
      <c r="AI764" s="160">
        <f>IF(and($AG$677&gt;0,Model!Y$1&lt;='Assumptions (Wind)'!$V$13),PPMT('Assumptions (Wind)'!$V$10,Model!Y1,'Assumptions (Wind)'!$V$13,'Assumptions (Wind)'!$V$8*Model!$AG$677*AVERAGE('Assumptions (Wind)'!$AD$2:$AE$2)/10^9),0)</f>
        <v>-0.02403361169</v>
      </c>
      <c r="AJ764" s="160">
        <f>IF(and($AG$677&gt;0,Model!Z$1&lt;='Assumptions (Wind)'!$V$13),PPMT('Assumptions (Wind)'!$V$10,Model!Z1,'Assumptions (Wind)'!$V$13,'Assumptions (Wind)'!$V$8*Model!$AG$677*AVERAGE('Assumptions (Wind)'!$AD$2:$AE$2)/10^9),0)</f>
        <v>-0.02595630062</v>
      </c>
      <c r="AK764" s="160">
        <f>IF(and($AG$677&gt;0,Model!AA$1&lt;='Assumptions (Wind)'!$V$13),PPMT('Assumptions (Wind)'!$V$10,Model!AA1,'Assumptions (Wind)'!$V$13,'Assumptions (Wind)'!$V$8*Model!$AG$677*AVERAGE('Assumptions (Wind)'!$AD$2:$AE$2)/10^9),0)</f>
        <v>-0.02803280467</v>
      </c>
      <c r="AL764" s="160">
        <f>IF(and($AG$677&gt;0,Model!AB$1&lt;='Assumptions (Wind)'!$V$13),PPMT('Assumptions (Wind)'!$V$10,Model!AB1,'Assumptions (Wind)'!$V$13,'Assumptions (Wind)'!$V$8*Model!$AG$677*AVERAGE('Assumptions (Wind)'!$AD$2:$AE$2)/10^9),0)</f>
        <v>-0.03027542905</v>
      </c>
      <c r="AM764" s="160">
        <f>IF(and($AG$677&gt;0,Model!AC$1&lt;='Assumptions (Wind)'!$V$13),PPMT('Assumptions (Wind)'!$V$10,Model!AC1,'Assumptions (Wind)'!$V$13,'Assumptions (Wind)'!$V$8*Model!$AG$677*AVERAGE('Assumptions (Wind)'!$AD$2:$AE$2)/10^9),0)</f>
        <v>-0.03269746337</v>
      </c>
      <c r="AN764" s="160">
        <f>IF(and($AG$677&gt;0,Model!AD$1&lt;='Assumptions (Wind)'!$V$13),PPMT('Assumptions (Wind)'!$V$10,Model!AD1,'Assumptions (Wind)'!$V$13,'Assumptions (Wind)'!$V$8*Model!$AG$677*AVERAGE('Assumptions (Wind)'!$AD$2:$AE$2)/10^9),0)</f>
        <v>-0.03531326044</v>
      </c>
      <c r="AO764" s="160">
        <f>IF(and($AG$677&gt;0,Model!AE$1&lt;='Assumptions (Wind)'!$V$13),PPMT('Assumptions (Wind)'!$V$10,Model!AE1,'Assumptions (Wind)'!$V$13,'Assumptions (Wind)'!$V$8*Model!$AG$677*AVERAGE('Assumptions (Wind)'!$AD$2:$AE$2)/10^9),0)</f>
        <v>-0.03813832128</v>
      </c>
      <c r="AP764" s="160">
        <f>IF(and($AG$677&gt;0,Model!AF$1&lt;='Assumptions (Wind)'!$V$13),PPMT('Assumptions (Wind)'!$V$10,Model!AF1,'Assumptions (Wind)'!$V$13,'Assumptions (Wind)'!$V$8*Model!$AG$677*AVERAGE('Assumptions (Wind)'!$AD$2:$AE$2)/10^9),0)</f>
        <v>-0.04118938698</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-0.02263129775</v>
      </c>
      <c r="AI765" s="160">
        <f>IF(and($AH$677&gt;0,Model!X$1&lt;='Assumptions (Wind)'!$V$13),PPMT('Assumptions (Wind)'!$V$10,Model!X1,'Assumptions (Wind)'!$V$13,'Assumptions (Wind)'!$V$8*Model!$AH$677*AVERAGE('Assumptions (Wind)'!$AE$2:$AF$2)/10^9),0)</f>
        <v>-0.02444180157</v>
      </c>
      <c r="AJ765" s="160">
        <f>IF(and($AH$677&gt;0,Model!Y$1&lt;='Assumptions (Wind)'!$V$13),PPMT('Assumptions (Wind)'!$V$10,Model!Y1,'Assumptions (Wind)'!$V$13,'Assumptions (Wind)'!$V$8*Model!$AH$677*AVERAGE('Assumptions (Wind)'!$AE$2:$AF$2)/10^9),0)</f>
        <v>-0.02639714569</v>
      </c>
      <c r="AK765" s="160">
        <f>IF(and($AH$677&gt;0,Model!Z$1&lt;='Assumptions (Wind)'!$V$13),PPMT('Assumptions (Wind)'!$V$10,Model!Z1,'Assumptions (Wind)'!$V$13,'Assumptions (Wind)'!$V$8*Model!$AH$677*AVERAGE('Assumptions (Wind)'!$AE$2:$AF$2)/10^9),0)</f>
        <v>-0.02850891735</v>
      </c>
      <c r="AL765" s="160">
        <f>IF(and($AH$677&gt;0,Model!AA$1&lt;='Assumptions (Wind)'!$V$13),PPMT('Assumptions (Wind)'!$V$10,Model!AA1,'Assumptions (Wind)'!$V$13,'Assumptions (Wind)'!$V$8*Model!$AH$677*AVERAGE('Assumptions (Wind)'!$AE$2:$AF$2)/10^9),0)</f>
        <v>-0.03078963074</v>
      </c>
      <c r="AM765" s="160">
        <f>IF(and($AH$677&gt;0,Model!AB$1&lt;='Assumptions (Wind)'!$V$13),PPMT('Assumptions (Wind)'!$V$10,Model!AB1,'Assumptions (Wind)'!$V$13,'Assumptions (Wind)'!$V$8*Model!$AH$677*AVERAGE('Assumptions (Wind)'!$AE$2:$AF$2)/10^9),0)</f>
        <v>-0.0332528012</v>
      </c>
      <c r="AN765" s="160">
        <f>IF(and($AH$677&gt;0,Model!AC$1&lt;='Assumptions (Wind)'!$V$13),PPMT('Assumptions (Wind)'!$V$10,Model!AC1,'Assumptions (Wind)'!$V$13,'Assumptions (Wind)'!$V$8*Model!$AH$677*AVERAGE('Assumptions (Wind)'!$AE$2:$AF$2)/10^9),0)</f>
        <v>-0.03591302529</v>
      </c>
      <c r="AO765" s="160">
        <f>IF(and($AH$677&gt;0,Model!AD$1&lt;='Assumptions (Wind)'!$V$13),PPMT('Assumptions (Wind)'!$V$10,Model!AD1,'Assumptions (Wind)'!$V$13,'Assumptions (Wind)'!$V$8*Model!$AH$677*AVERAGE('Assumptions (Wind)'!$AE$2:$AF$2)/10^9),0)</f>
        <v>-0.03878606732</v>
      </c>
      <c r="AP765" s="160">
        <f>IF(and($AH$677&gt;0,Model!AE$1&lt;='Assumptions (Wind)'!$V$13),PPMT('Assumptions (Wind)'!$V$10,Model!AE1,'Assumptions (Wind)'!$V$13,'Assumptions (Wind)'!$V$8*Model!$AH$677*AVERAGE('Assumptions (Wind)'!$AE$2:$AF$2)/10^9),0)</f>
        <v>-0.0418889527</v>
      </c>
      <c r="AQ765" s="160">
        <f>IF(and($AH$677&gt;0,Model!AF$1&lt;='Assumptions (Wind)'!$V$13),PPMT('Assumptions (Wind)'!$V$10,Model!AF1,'Assumptions (Wind)'!$V$13,'Assumptions (Wind)'!$V$8*Model!$AH$677*AVERAGE('Assumptions (Wind)'!$AE$2:$AF$2)/10^9),0)</f>
        <v>-0.04524006892</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-0.008956424268</v>
      </c>
      <c r="AJ766" s="177">
        <f>IF(and($AI$677&gt;0,Model!X$1&lt;='Assumptions (Wind)'!$V$13),PPMT('Assumptions (Wind)'!$V$10,Model!X1,'Assumptions (Wind)'!$V$13,'Assumptions (Wind)'!$V$8*Model!$AI$677*AVERAGE('Assumptions (Wind)'!$AF$2:$AG$2)/10^9),0)</f>
        <v>-0.00967293821</v>
      </c>
      <c r="AK766" s="177">
        <f>IF(and($AI$677&gt;0,Model!Y$1&lt;='Assumptions (Wind)'!$V$13),PPMT('Assumptions (Wind)'!$V$10,Model!Y1,'Assumptions (Wind)'!$V$13,'Assumptions (Wind)'!$V$8*Model!$AI$677*AVERAGE('Assumptions (Wind)'!$AF$2:$AG$2)/10^9),0)</f>
        <v>-0.01044677327</v>
      </c>
      <c r="AL766" s="177">
        <f>IF(and($AI$677&gt;0,Model!Z$1&lt;='Assumptions (Wind)'!$V$13),PPMT('Assumptions (Wind)'!$V$10,Model!Z1,'Assumptions (Wind)'!$V$13,'Assumptions (Wind)'!$V$8*Model!$AI$677*AVERAGE('Assumptions (Wind)'!$AF$2:$AG$2)/10^9),0)</f>
        <v>-0.01128251513</v>
      </c>
      <c r="AM766" s="177">
        <f>IF(and($AI$677&gt;0,Model!AA$1&lt;='Assumptions (Wind)'!$V$13),PPMT('Assumptions (Wind)'!$V$10,Model!AA1,'Assumptions (Wind)'!$V$13,'Assumptions (Wind)'!$V$8*Model!$AI$677*AVERAGE('Assumptions (Wind)'!$AF$2:$AG$2)/10^9),0)</f>
        <v>-0.01218511634</v>
      </c>
      <c r="AN766" s="177">
        <f>IF(and($AI$677&gt;0,Model!AB$1&lt;='Assumptions (Wind)'!$V$13),PPMT('Assumptions (Wind)'!$V$10,Model!AB1,'Assumptions (Wind)'!$V$13,'Assumptions (Wind)'!$V$8*Model!$AI$677*AVERAGE('Assumptions (Wind)'!$AF$2:$AG$2)/10^9),0)</f>
        <v>-0.01315992565</v>
      </c>
      <c r="AO766" s="177">
        <f>IF(and($AI$677&gt;0,Model!AC$1&lt;='Assumptions (Wind)'!$V$13),PPMT('Assumptions (Wind)'!$V$10,Model!AC1,'Assumptions (Wind)'!$V$13,'Assumptions (Wind)'!$V$8*Model!$AI$677*AVERAGE('Assumptions (Wind)'!$AF$2:$AG$2)/10^9),0)</f>
        <v>-0.0142127197</v>
      </c>
      <c r="AP766" s="177">
        <f>IF(and($AI$677&gt;0,Model!AD$1&lt;='Assumptions (Wind)'!$V$13),PPMT('Assumptions (Wind)'!$V$10,Model!AD1,'Assumptions (Wind)'!$V$13,'Assumptions (Wind)'!$V$8*Model!$AI$677*AVERAGE('Assumptions (Wind)'!$AF$2:$AG$2)/10^9),0)</f>
        <v>-0.01534973727</v>
      </c>
      <c r="AQ766" s="177">
        <f>IF(and($AI$677&gt;0,Model!AE$1&lt;='Assumptions (Wind)'!$V$13),PPMT('Assumptions (Wind)'!$V$10,Model!AE1,'Assumptions (Wind)'!$V$13,'Assumptions (Wind)'!$V$8*Model!$AI$677*AVERAGE('Assumptions (Wind)'!$AF$2:$AG$2)/10^9),0)</f>
        <v>-0.01657771625</v>
      </c>
      <c r="AR766" s="177">
        <f>IF(and($AI$677&gt;0,Model!AF$1&lt;='Assumptions (Wind)'!$V$13),PPMT('Assumptions (Wind)'!$V$10,Model!AF1,'Assumptions (Wind)'!$V$13,'Assumptions (Wind)'!$V$8*Model!$AI$677*AVERAGE('Assumptions (Wind)'!$AF$2:$AG$2)/10^9),0)</f>
        <v>-0.01790393355</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-0.04756586906</v>
      </c>
      <c r="AK767" s="177">
        <f>IF(and($AJ$677&gt;0,Model!X$1&lt;='Assumptions (Wind)'!$V$13),PPMT('Assumptions (Wind)'!$V$10,Model!X1,'Assumptions (Wind)'!$V$13,'Assumptions (Wind)'!$V$8*Model!$AJ$677*AVERAGE('Assumptions (Wind)'!$AG$2:$AH$2)/10^9),0)</f>
        <v>-0.05137113858</v>
      </c>
      <c r="AL767" s="177">
        <f>IF(and($AJ$677&gt;0,Model!Y$1&lt;='Assumptions (Wind)'!$V$13),PPMT('Assumptions (Wind)'!$V$10,Model!Y1,'Assumptions (Wind)'!$V$13,'Assumptions (Wind)'!$V$8*Model!$AJ$677*AVERAGE('Assumptions (Wind)'!$AG$2:$AH$2)/10^9),0)</f>
        <v>-0.05548082967</v>
      </c>
      <c r="AM767" s="177">
        <f>IF(and($AJ$677&gt;0,Model!Z$1&lt;='Assumptions (Wind)'!$V$13),PPMT('Assumptions (Wind)'!$V$10,Model!Z1,'Assumptions (Wind)'!$V$13,'Assumptions (Wind)'!$V$8*Model!$AJ$677*AVERAGE('Assumptions (Wind)'!$AG$2:$AH$2)/10^9),0)</f>
        <v>-0.05991929604</v>
      </c>
      <c r="AN767" s="177">
        <f>IF(and($AJ$677&gt;0,Model!AA$1&lt;='Assumptions (Wind)'!$V$13),PPMT('Assumptions (Wind)'!$V$10,Model!AA1,'Assumptions (Wind)'!$V$13,'Assumptions (Wind)'!$V$8*Model!$AJ$677*AVERAGE('Assumptions (Wind)'!$AG$2:$AH$2)/10^9),0)</f>
        <v>-0.06471283972</v>
      </c>
      <c r="AO767" s="177">
        <f>IF(and($AJ$677&gt;0,Model!AB$1&lt;='Assumptions (Wind)'!$V$13),PPMT('Assumptions (Wind)'!$V$10,Model!AB1,'Assumptions (Wind)'!$V$13,'Assumptions (Wind)'!$V$8*Model!$AJ$677*AVERAGE('Assumptions (Wind)'!$AG$2:$AH$2)/10^9),0)</f>
        <v>-0.0698898669</v>
      </c>
      <c r="AP767" s="177">
        <f>IF(and($AJ$677&gt;0,Model!AC$1&lt;='Assumptions (Wind)'!$V$13),PPMT('Assumptions (Wind)'!$V$10,Model!AC1,'Assumptions (Wind)'!$V$13,'Assumptions (Wind)'!$V$8*Model!$AJ$677*AVERAGE('Assumptions (Wind)'!$AG$2:$AH$2)/10^9),0)</f>
        <v>-0.07548105625</v>
      </c>
      <c r="AQ767" s="177">
        <f>IF(and($AJ$677&gt;0,Model!AD$1&lt;='Assumptions (Wind)'!$V$13),PPMT('Assumptions (Wind)'!$V$10,Model!AD1,'Assumptions (Wind)'!$V$13,'Assumptions (Wind)'!$V$8*Model!$AJ$677*AVERAGE('Assumptions (Wind)'!$AG$2:$AH$2)/10^9),0)</f>
        <v>-0.08151954075</v>
      </c>
      <c r="AR767" s="177">
        <f>IF(and($AJ$677&gt;0,Model!AE$1&lt;='Assumptions (Wind)'!$V$13),PPMT('Assumptions (Wind)'!$V$10,Model!AE1,'Assumptions (Wind)'!$V$13,'Assumptions (Wind)'!$V$8*Model!$AJ$677*AVERAGE('Assumptions (Wind)'!$AG$2:$AH$2)/10^9),0)</f>
        <v>-0.08804110401</v>
      </c>
      <c r="AS767" s="177">
        <f>IF(and($AJ$677&gt;0,Model!AF$1&lt;='Assumptions (Wind)'!$V$13),PPMT('Assumptions (Wind)'!$V$10,Model!AF1,'Assumptions (Wind)'!$V$13,'Assumptions (Wind)'!$V$8*Model!$AJ$677*AVERAGE('Assumptions (Wind)'!$AG$2:$AH$2)/10^9),0)</f>
        <v>-0.09508439233</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-0.06880831877</v>
      </c>
      <c r="AL768" s="160">
        <f>IF(and($AK$677&gt;0,Model!X$1&lt;='Assumptions (Wind)'!$V$13),PPMT('Assumptions (Wind)'!$V$10,Model!X1,'Assumptions (Wind)'!$V$13,'Assumptions (Wind)'!$V$8*Model!$AK$677*AVERAGE('Assumptions (Wind)'!$AH$2:$AI$2)/10^9),0)</f>
        <v>-0.07431298427</v>
      </c>
      <c r="AM768" s="160">
        <f>IF(and($AK$677&gt;0,Model!Y$1&lt;='Assumptions (Wind)'!$V$13),PPMT('Assumptions (Wind)'!$V$10,Model!Y1,'Assumptions (Wind)'!$V$13,'Assumptions (Wind)'!$V$8*Model!$AK$677*AVERAGE('Assumptions (Wind)'!$AH$2:$AI$2)/10^9),0)</f>
        <v>-0.08025802301</v>
      </c>
      <c r="AN768" s="160">
        <f>IF(and($AK$677&gt;0,Model!Z$1&lt;='Assumptions (Wind)'!$V$13),PPMT('Assumptions (Wind)'!$V$10,Model!Z1,'Assumptions (Wind)'!$V$13,'Assumptions (Wind)'!$V$8*Model!$AK$677*AVERAGE('Assumptions (Wind)'!$AH$2:$AI$2)/10^9),0)</f>
        <v>-0.08667866485</v>
      </c>
      <c r="AO768" s="160">
        <f>IF(and($AK$677&gt;0,Model!AA$1&lt;='Assumptions (Wind)'!$V$13),PPMT('Assumptions (Wind)'!$V$10,Model!AA1,'Assumptions (Wind)'!$V$13,'Assumptions (Wind)'!$V$8*Model!$AK$677*AVERAGE('Assumptions (Wind)'!$AH$2:$AI$2)/10^9),0)</f>
        <v>-0.09361295804</v>
      </c>
      <c r="AP768" s="160">
        <f>IF(and($AK$677&gt;0,Model!AB$1&lt;='Assumptions (Wind)'!$V$13),PPMT('Assumptions (Wind)'!$V$10,Model!AB1,'Assumptions (Wind)'!$V$13,'Assumptions (Wind)'!$V$8*Model!$AK$677*AVERAGE('Assumptions (Wind)'!$AH$2:$AI$2)/10^9),0)</f>
        <v>-0.1011019947</v>
      </c>
      <c r="AQ768" s="160">
        <f>IF(and($AK$677&gt;0,Model!AC$1&lt;='Assumptions (Wind)'!$V$13),PPMT('Assumptions (Wind)'!$V$10,Model!AC1,'Assumptions (Wind)'!$V$13,'Assumptions (Wind)'!$V$8*Model!$AK$677*AVERAGE('Assumptions (Wind)'!$AH$2:$AI$2)/10^9),0)</f>
        <v>-0.1091901543</v>
      </c>
      <c r="AR768" s="160">
        <f>IF(and($AK$677&gt;0,Model!AD$1&lt;='Assumptions (Wind)'!$V$13),PPMT('Assumptions (Wind)'!$V$10,Model!AD1,'Assumptions (Wind)'!$V$13,'Assumptions (Wind)'!$V$8*Model!$AK$677*AVERAGE('Assumptions (Wind)'!$AH$2:$AI$2)/10^9),0)</f>
        <v>-0.1179253666</v>
      </c>
      <c r="AS768" s="160">
        <f>IF(and($AK$677&gt;0,Model!AE$1&lt;='Assumptions (Wind)'!$V$13),PPMT('Assumptions (Wind)'!$V$10,Model!AE1,'Assumptions (Wind)'!$V$13,'Assumptions (Wind)'!$V$8*Model!$AK$677*AVERAGE('Assumptions (Wind)'!$AH$2:$AI$2)/10^9),0)</f>
        <v>-0.1273593959</v>
      </c>
      <c r="AT768" s="160">
        <f>IF(and($AK$677&gt;0,Model!AF$1&lt;='Assumptions (Wind)'!$V$13),PPMT('Assumptions (Wind)'!$V$10,Model!AF1,'Assumptions (Wind)'!$V$13,'Assumptions (Wind)'!$V$8*Model!$AK$677*AVERAGE('Assumptions (Wind)'!$AH$2:$AI$2)/10^9),0)</f>
        <v>-0.1375481476</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-0.1316858176</v>
      </c>
      <c r="AM769" s="177">
        <f>IF(and($AL$677&gt;0,Model!X$1&lt;='Assumptions (Wind)'!$V$13),PPMT('Assumptions (Wind)'!$V$10,Model!X1,'Assumptions (Wind)'!$V$13,'Assumptions (Wind)'!$V$8*Model!$AL$677*AVERAGE('Assumptions (Wind)'!$AI$2:$AJ$2)/10^9),0)</f>
        <v>-0.142220683</v>
      </c>
      <c r="AN769" s="177">
        <f>IF(and($AL$677&gt;0,Model!Y$1&lt;='Assumptions (Wind)'!$V$13),PPMT('Assumptions (Wind)'!$V$10,Model!Y1,'Assumptions (Wind)'!$V$13,'Assumptions (Wind)'!$V$8*Model!$AL$677*AVERAGE('Assumptions (Wind)'!$AI$2:$AJ$2)/10^9),0)</f>
        <v>-0.1535983377</v>
      </c>
      <c r="AO769" s="177">
        <f>IF(and($AL$677&gt;0,Model!Z$1&lt;='Assumptions (Wind)'!$V$13),PPMT('Assumptions (Wind)'!$V$10,Model!Z1,'Assumptions (Wind)'!$V$13,'Assumptions (Wind)'!$V$8*Model!$AL$677*AVERAGE('Assumptions (Wind)'!$AI$2:$AJ$2)/10^9),0)</f>
        <v>-0.1658862047</v>
      </c>
      <c r="AP769" s="177">
        <f>IF(and($AL$677&gt;0,Model!AA$1&lt;='Assumptions (Wind)'!$V$13),PPMT('Assumptions (Wind)'!$V$10,Model!AA1,'Assumptions (Wind)'!$V$13,'Assumptions (Wind)'!$V$8*Model!$AL$677*AVERAGE('Assumptions (Wind)'!$AI$2:$AJ$2)/10^9),0)</f>
        <v>-0.179157101</v>
      </c>
      <c r="AQ769" s="177">
        <f>IF(and($AL$677&gt;0,Model!AB$1&lt;='Assumptions (Wind)'!$V$13),PPMT('Assumptions (Wind)'!$V$10,Model!AB1,'Assumptions (Wind)'!$V$13,'Assumptions (Wind)'!$V$8*Model!$AL$677*AVERAGE('Assumptions (Wind)'!$AI$2:$AJ$2)/10^9),0)</f>
        <v>-0.1934896691</v>
      </c>
      <c r="AR769" s="177">
        <f>IF(and($AL$677&gt;0,Model!AC$1&lt;='Assumptions (Wind)'!$V$13),PPMT('Assumptions (Wind)'!$V$10,Model!AC1,'Assumptions (Wind)'!$V$13,'Assumptions (Wind)'!$V$8*Model!$AL$677*AVERAGE('Assumptions (Wind)'!$AI$2:$AJ$2)/10^9),0)</f>
        <v>-0.2089688427</v>
      </c>
      <c r="AS769" s="177">
        <f>IF(and($AL$677&gt;0,Model!AD$1&lt;='Assumptions (Wind)'!$V$13),PPMT('Assumptions (Wind)'!$V$10,Model!AD1,'Assumptions (Wind)'!$V$13,'Assumptions (Wind)'!$V$8*Model!$AL$677*AVERAGE('Assumptions (Wind)'!$AI$2:$AJ$2)/10^9),0)</f>
        <v>-0.2256863501</v>
      </c>
      <c r="AT769" s="177">
        <f>IF(and($AL$677&gt;0,Model!AE$1&lt;='Assumptions (Wind)'!$V$13),PPMT('Assumptions (Wind)'!$V$10,Model!AE1,'Assumptions (Wind)'!$V$13,'Assumptions (Wind)'!$V$8*Model!$AL$677*AVERAGE('Assumptions (Wind)'!$AI$2:$AJ$2)/10^9),0)</f>
        <v>-0.2437412581</v>
      </c>
      <c r="AU769" s="177">
        <f>IF(and($AL$677&gt;0,Model!AF$1&lt;='Assumptions (Wind)'!$V$13),PPMT('Assumptions (Wind)'!$V$10,Model!AF1,'Assumptions (Wind)'!$V$13,'Assumptions (Wind)'!$V$8*Model!$AL$677*AVERAGE('Assumptions (Wind)'!$AI$2:$AJ$2)/10^9),0)</f>
        <v>-0.2632405587</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-0.2252445451</v>
      </c>
      <c r="AN770" s="160">
        <f>IF(and($AM$677&gt;0,Model!X$1&lt;='Assumptions (Wind)'!$V$13),PPMT('Assumptions (Wind)'!$V$10,Model!X1,'Assumptions (Wind)'!$V$13,'Assumptions (Wind)'!$V$8*Model!$AM$677*AVERAGE('Assumptions (Wind)'!$AJ$2:$AK$2)/10^9),0)</f>
        <v>-0.2432641088</v>
      </c>
      <c r="AO770" s="160">
        <f>IF(and($AM$677&gt;0,Model!Y$1&lt;='Assumptions (Wind)'!$V$13),PPMT('Assumptions (Wind)'!$V$10,Model!Y1,'Assumptions (Wind)'!$V$13,'Assumptions (Wind)'!$V$8*Model!$AM$677*AVERAGE('Assumptions (Wind)'!$AJ$2:$AK$2)/10^9),0)</f>
        <v>-0.2627252375</v>
      </c>
      <c r="AP770" s="160">
        <f>IF(and($AM$677&gt;0,Model!Z$1&lt;='Assumptions (Wind)'!$V$13),PPMT('Assumptions (Wind)'!$V$10,Model!Z1,'Assumptions (Wind)'!$V$13,'Assumptions (Wind)'!$V$8*Model!$AM$677*AVERAGE('Assumptions (Wind)'!$AJ$2:$AK$2)/10^9),0)</f>
        <v>-0.2837432564</v>
      </c>
      <c r="AQ770" s="160">
        <f>IF(and($AM$677&gt;0,Model!AA$1&lt;='Assumptions (Wind)'!$V$13),PPMT('Assumptions (Wind)'!$V$10,Model!AA1,'Assumptions (Wind)'!$V$13,'Assumptions (Wind)'!$V$8*Model!$AM$677*AVERAGE('Assumptions (Wind)'!$AJ$2:$AK$2)/10^9),0)</f>
        <v>-0.306442717</v>
      </c>
      <c r="AR770" s="160">
        <f>IF(and($AM$677&gt;0,Model!AB$1&lt;='Assumptions (Wind)'!$V$13),PPMT('Assumptions (Wind)'!$V$10,Model!AB1,'Assumptions (Wind)'!$V$13,'Assumptions (Wind)'!$V$8*Model!$AM$677*AVERAGE('Assumptions (Wind)'!$AJ$2:$AK$2)/10^9),0)</f>
        <v>-0.3309581343</v>
      </c>
      <c r="AS770" s="160">
        <f>IF(and($AM$677&gt;0,Model!AC$1&lt;='Assumptions (Wind)'!$V$13),PPMT('Assumptions (Wind)'!$V$10,Model!AC1,'Assumptions (Wind)'!$V$13,'Assumptions (Wind)'!$V$8*Model!$AM$677*AVERAGE('Assumptions (Wind)'!$AJ$2:$AK$2)/10^9),0)</f>
        <v>-0.3574347851</v>
      </c>
      <c r="AT770" s="160">
        <f>IF(and($AM$677&gt;0,Model!AD$1&lt;='Assumptions (Wind)'!$V$13),PPMT('Assumptions (Wind)'!$V$10,Model!AD1,'Assumptions (Wind)'!$V$13,'Assumptions (Wind)'!$V$8*Model!$AM$677*AVERAGE('Assumptions (Wind)'!$AJ$2:$AK$2)/10^9),0)</f>
        <v>-0.3860295679</v>
      </c>
      <c r="AU770" s="160">
        <f>IF(and($AM$677&gt;0,Model!AE$1&lt;='Assumptions (Wind)'!$V$13),PPMT('Assumptions (Wind)'!$V$10,Model!AE1,'Assumptions (Wind)'!$V$13,'Assumptions (Wind)'!$V$8*Model!$AM$677*AVERAGE('Assumptions (Wind)'!$AJ$2:$AK$2)/10^9),0)</f>
        <v>-0.4169119333</v>
      </c>
      <c r="AV770" s="160">
        <f>IF(and($AM$677&gt;0,Model!AF$1&lt;='Assumptions (Wind)'!$V$13),PPMT('Assumptions (Wind)'!$V$10,Model!AF1,'Assumptions (Wind)'!$V$13,'Assumptions (Wind)'!$V$8*Model!$AM$677*AVERAGE('Assumptions (Wind)'!$AJ$2:$AK$2)/10^9),0)</f>
        <v>-0.450264888</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-0.1524813074</v>
      </c>
      <c r="AO771" s="160">
        <f>IF(and($AN$677&gt;0,Model!X$1&lt;='Assumptions (Wind)'!$V$13),PPMT('Assumptions (Wind)'!$V$10,Model!X1,'Assumptions (Wind)'!$V$13,'Assumptions (Wind)'!$V$8*Model!$AN$677*AVERAGE('Assumptions (Wind)'!$AK$2:$AL$2)/10^9),0)</f>
        <v>-0.164679812</v>
      </c>
      <c r="AP771" s="160">
        <f>IF(and($AN$677&gt;0,Model!Y$1&lt;='Assumptions (Wind)'!$V$13),PPMT('Assumptions (Wind)'!$V$10,Model!Y1,'Assumptions (Wind)'!$V$13,'Assumptions (Wind)'!$V$8*Model!$AN$677*AVERAGE('Assumptions (Wind)'!$AK$2:$AL$2)/10^9),0)</f>
        <v>-0.177854197</v>
      </c>
      <c r="AQ771" s="160">
        <f>IF(and($AN$677&gt;0,Model!Z$1&lt;='Assumptions (Wind)'!$V$13),PPMT('Assumptions (Wind)'!$V$10,Model!Z1,'Assumptions (Wind)'!$V$13,'Assumptions (Wind)'!$V$8*Model!$AN$677*AVERAGE('Assumptions (Wind)'!$AK$2:$AL$2)/10^9),0)</f>
        <v>-0.1920825328</v>
      </c>
      <c r="AR771" s="160">
        <f>IF(and($AN$677&gt;0,Model!AA$1&lt;='Assumptions (Wind)'!$V$13),PPMT('Assumptions (Wind)'!$V$10,Model!AA1,'Assumptions (Wind)'!$V$13,'Assumptions (Wind)'!$V$8*Model!$AN$677*AVERAGE('Assumptions (Wind)'!$AK$2:$AL$2)/10^9),0)</f>
        <v>-0.2074491354</v>
      </c>
      <c r="AS771" s="160">
        <f>IF(and($AN$677&gt;0,Model!AB$1&lt;='Assumptions (Wind)'!$V$13),PPMT('Assumptions (Wind)'!$V$10,Model!AB1,'Assumptions (Wind)'!$V$13,'Assumptions (Wind)'!$V$8*Model!$AN$677*AVERAGE('Assumptions (Wind)'!$AK$2:$AL$2)/10^9),0)</f>
        <v>-0.2240450662</v>
      </c>
      <c r="AT771" s="160">
        <f>IF(and($AN$677&gt;0,Model!AC$1&lt;='Assumptions (Wind)'!$V$13),PPMT('Assumptions (Wind)'!$V$10,Model!AC1,'Assumptions (Wind)'!$V$13,'Assumptions (Wind)'!$V$8*Model!$AN$677*AVERAGE('Assumptions (Wind)'!$AK$2:$AL$2)/10^9),0)</f>
        <v>-0.2419686715</v>
      </c>
      <c r="AU771" s="160">
        <f>IF(and($AN$677&gt;0,Model!AD$1&lt;='Assumptions (Wind)'!$V$13),PPMT('Assumptions (Wind)'!$V$10,Model!AD1,'Assumptions (Wind)'!$V$13,'Assumptions (Wind)'!$V$8*Model!$AN$677*AVERAGE('Assumptions (Wind)'!$AK$2:$AL$2)/10^9),0)</f>
        <v>-0.2613261652</v>
      </c>
      <c r="AV771" s="160">
        <f>IF(and($AN$677&gt;0,Model!AE$1&lt;='Assumptions (Wind)'!$V$13),PPMT('Assumptions (Wind)'!$V$10,Model!AE1,'Assumptions (Wind)'!$V$13,'Assumptions (Wind)'!$V$8*Model!$AN$677*AVERAGE('Assumptions (Wind)'!$AK$2:$AL$2)/10^9),0)</f>
        <v>-0.2822322584</v>
      </c>
      <c r="AW771" s="160">
        <f>IF(and($AN$677&gt;0,Model!AF$1&lt;='Assumptions (Wind)'!$V$13),PPMT('Assumptions (Wind)'!$V$10,Model!AF1,'Assumptions (Wind)'!$V$13,'Assumptions (Wind)'!$V$8*Model!$AN$677*AVERAGE('Assumptions (Wind)'!$AK$2:$AL$2)/10^9),0)</f>
        <v>-0.3048108391</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-0.05089909706</v>
      </c>
      <c r="AP772" s="160">
        <f>IF(and($AO$677&gt;0,Model!X$1&lt;='Assumptions (Wind)'!$V$13),PPMT('Assumptions (Wind)'!$V$10,Model!X1,'Assumptions (Wind)'!$V$13,'Assumptions (Wind)'!$V$8*Model!$AO$677*AVERAGE('Assumptions (Wind)'!$AL$2:$AM$2)/10^9),0)</f>
        <v>-0.05497102482</v>
      </c>
      <c r="AQ772" s="160">
        <f>IF(and($AO$677&gt;0,Model!Y$1&lt;='Assumptions (Wind)'!$V$13),PPMT('Assumptions (Wind)'!$V$10,Model!Y1,'Assumptions (Wind)'!$V$13,'Assumptions (Wind)'!$V$8*Model!$AO$677*AVERAGE('Assumptions (Wind)'!$AL$2:$AM$2)/10^9),0)</f>
        <v>-0.05936870681</v>
      </c>
      <c r="AR772" s="160">
        <f>IF(and($AO$677&gt;0,Model!Z$1&lt;='Assumptions (Wind)'!$V$13),PPMT('Assumptions (Wind)'!$V$10,Model!Z1,'Assumptions (Wind)'!$V$13,'Assumptions (Wind)'!$V$8*Model!$AO$677*AVERAGE('Assumptions (Wind)'!$AL$2:$AM$2)/10^9),0)</f>
        <v>-0.06411820335</v>
      </c>
      <c r="AS772" s="160">
        <f>IF(and($AO$677&gt;0,Model!AA$1&lt;='Assumptions (Wind)'!$V$13),PPMT('Assumptions (Wind)'!$V$10,Model!AA1,'Assumptions (Wind)'!$V$13,'Assumptions (Wind)'!$V$8*Model!$AO$677*AVERAGE('Assumptions (Wind)'!$AL$2:$AM$2)/10^9),0)</f>
        <v>-0.06924765962</v>
      </c>
      <c r="AT772" s="160">
        <f>IF(and($AO$677&gt;0,Model!AB$1&lt;='Assumptions (Wind)'!$V$13),PPMT('Assumptions (Wind)'!$V$10,Model!AB1,'Assumptions (Wind)'!$V$13,'Assumptions (Wind)'!$V$8*Model!$AO$677*AVERAGE('Assumptions (Wind)'!$AL$2:$AM$2)/10^9),0)</f>
        <v>-0.07478747239</v>
      </c>
      <c r="AU772" s="160">
        <f>IF(and($AO$677&gt;0,Model!AC$1&lt;='Assumptions (Wind)'!$V$13),PPMT('Assumptions (Wind)'!$V$10,Model!AC1,'Assumptions (Wind)'!$V$13,'Assumptions (Wind)'!$V$8*Model!$AO$677*AVERAGE('Assumptions (Wind)'!$AL$2:$AM$2)/10^9),0)</f>
        <v>-0.08077047018</v>
      </c>
      <c r="AV772" s="160">
        <f>IF(and($AO$677&gt;0,Model!AD$1&lt;='Assumptions (Wind)'!$V$13),PPMT('Assumptions (Wind)'!$V$10,Model!AD1,'Assumptions (Wind)'!$V$13,'Assumptions (Wind)'!$V$8*Model!$AO$677*AVERAGE('Assumptions (Wind)'!$AL$2:$AM$2)/10^9),0)</f>
        <v>-0.0872321078</v>
      </c>
      <c r="AW772" s="160">
        <f>IF(and($AO$677&gt;0,Model!AE$1&lt;='Assumptions (Wind)'!$V$13),PPMT('Assumptions (Wind)'!$V$10,Model!AE1,'Assumptions (Wind)'!$V$13,'Assumptions (Wind)'!$V$8*Model!$AO$677*AVERAGE('Assumptions (Wind)'!$AL$2:$AM$2)/10^9),0)</f>
        <v>-0.09421067642</v>
      </c>
      <c r="AX772" s="160">
        <f>IF(and($AO$677&gt;0,Model!AF$1&lt;='Assumptions (Wind)'!$V$13),PPMT('Assumptions (Wind)'!$V$10,Model!AF1,'Assumptions (Wind)'!$V$13,'Assumptions (Wind)'!$V$8*Model!$AO$677*AVERAGE('Assumptions (Wind)'!$AL$2:$AM$2)/10^9),0)</f>
        <v>-0.1017475305</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-0.04276470272</v>
      </c>
      <c r="AQ773" s="160">
        <f>IF(and($AP$677&gt;0,Model!X$1&lt;='Assumptions (Wind)'!$V$13),PPMT('Assumptions (Wind)'!$V$10,Model!X1,'Assumptions (Wind)'!$V$13,'Assumptions (Wind)'!$V$8*Model!$AP$677*AVERAGE('Assumptions (Wind)'!$AM$2:$AN$2)/10^9),0)</f>
        <v>-0.04618587894</v>
      </c>
      <c r="AR773" s="160">
        <f>IF(and($AP$677&gt;0,Model!Y$1&lt;='Assumptions (Wind)'!$V$13),PPMT('Assumptions (Wind)'!$V$10,Model!Y1,'Assumptions (Wind)'!$V$13,'Assumptions (Wind)'!$V$8*Model!$AP$677*AVERAGE('Assumptions (Wind)'!$AM$2:$AN$2)/10^9),0)</f>
        <v>-0.04988074925</v>
      </c>
      <c r="AS773" s="160">
        <f>IF(and($AP$677&gt;0,Model!Z$1&lt;='Assumptions (Wind)'!$V$13),PPMT('Assumptions (Wind)'!$V$10,Model!Z1,'Assumptions (Wind)'!$V$13,'Assumptions (Wind)'!$V$8*Model!$AP$677*AVERAGE('Assumptions (Wind)'!$AM$2:$AN$2)/10^9),0)</f>
        <v>-0.05387120919</v>
      </c>
      <c r="AT773" s="160">
        <f>IF(and($AP$677&gt;0,Model!AA$1&lt;='Assumptions (Wind)'!$V$13),PPMT('Assumptions (Wind)'!$V$10,Model!AA1,'Assumptions (Wind)'!$V$13,'Assumptions (Wind)'!$V$8*Model!$AP$677*AVERAGE('Assumptions (Wind)'!$AM$2:$AN$2)/10^9),0)</f>
        <v>-0.05818090593</v>
      </c>
      <c r="AU773" s="160">
        <f>IF(and($AP$677&gt;0,Model!AB$1&lt;='Assumptions (Wind)'!$V$13),PPMT('Assumptions (Wind)'!$V$10,Model!AB1,'Assumptions (Wind)'!$V$13,'Assumptions (Wind)'!$V$8*Model!$AP$677*AVERAGE('Assumptions (Wind)'!$AM$2:$AN$2)/10^9),0)</f>
        <v>-0.0628353784</v>
      </c>
      <c r="AV773" s="160">
        <f>IF(and($AP$677&gt;0,Model!AC$1&lt;='Assumptions (Wind)'!$V$13),PPMT('Assumptions (Wind)'!$V$10,Model!AC1,'Assumptions (Wind)'!$V$13,'Assumptions (Wind)'!$V$8*Model!$AP$677*AVERAGE('Assumptions (Wind)'!$AM$2:$AN$2)/10^9),0)</f>
        <v>-0.06786220867</v>
      </c>
      <c r="AW773" s="160">
        <f>IF(and($AP$677&gt;0,Model!AD$1&lt;='Assumptions (Wind)'!$V$13),PPMT('Assumptions (Wind)'!$V$10,Model!AD1,'Assumptions (Wind)'!$V$13,'Assumptions (Wind)'!$V$8*Model!$AP$677*AVERAGE('Assumptions (Wind)'!$AM$2:$AN$2)/10^9),0)</f>
        <v>-0.07329118537</v>
      </c>
      <c r="AX773" s="160">
        <f>IF(and($AP$677&gt;0,Model!AE$1&lt;='Assumptions (Wind)'!$V$13),PPMT('Assumptions (Wind)'!$V$10,Model!AE1,'Assumptions (Wind)'!$V$13,'Assumptions (Wind)'!$V$8*Model!$AP$677*AVERAGE('Assumptions (Wind)'!$AM$2:$AN$2)/10^9),0)</f>
        <v>-0.0791544802</v>
      </c>
      <c r="AY773" s="160">
        <f>IF(and($AP$677&gt;0,Model!AF$1&lt;='Assumptions (Wind)'!$V$13),PPMT('Assumptions (Wind)'!$V$10,Model!AF1,'Assumptions (Wind)'!$V$13,'Assumptions (Wind)'!$V$8*Model!$AP$677*AVERAGE('Assumptions (Wind)'!$AM$2:$AN$2)/10^9),0)</f>
        <v>-0.08548683861</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-0.1255837893</v>
      </c>
      <c r="AR774" s="160">
        <f>IF(and($AQ$677&gt;0,Model!X$1&lt;='Assumptions (Wind)'!$V$13),PPMT('Assumptions (Wind)'!$V$10,Model!X1,'Assumptions (Wind)'!$V$13,'Assumptions (Wind)'!$V$8*Model!$AQ$677*AVERAGE('Assumptions (Wind)'!$AN$2:$AO$2)/10^9),0)</f>
        <v>-0.1356304924</v>
      </c>
      <c r="AS774" s="160">
        <f>IF(and($AQ$677&gt;0,Model!Y$1&lt;='Assumptions (Wind)'!$V$13),PPMT('Assumptions (Wind)'!$V$10,Model!Y1,'Assumptions (Wind)'!$V$13,'Assumptions (Wind)'!$V$8*Model!$AQ$677*AVERAGE('Assumptions (Wind)'!$AN$2:$AO$2)/10^9),0)</f>
        <v>-0.1464809318</v>
      </c>
      <c r="AT774" s="160">
        <f>IF(and($AQ$677&gt;0,Model!Z$1&lt;='Assumptions (Wind)'!$V$13),PPMT('Assumptions (Wind)'!$V$10,Model!Z1,'Assumptions (Wind)'!$V$13,'Assumptions (Wind)'!$V$8*Model!$AQ$677*AVERAGE('Assumptions (Wind)'!$AN$2:$AO$2)/10^9),0)</f>
        <v>-0.1581994063</v>
      </c>
      <c r="AU774" s="160">
        <f>IF(and($AQ$677&gt;0,Model!AA$1&lt;='Assumptions (Wind)'!$V$13),PPMT('Assumptions (Wind)'!$V$10,Model!AA1,'Assumptions (Wind)'!$V$13,'Assumptions (Wind)'!$V$8*Model!$AQ$677*AVERAGE('Assumptions (Wind)'!$AN$2:$AO$2)/10^9),0)</f>
        <v>-0.1708553588</v>
      </c>
      <c r="AV774" s="160">
        <f>IF(and($AQ$677&gt;0,Model!AB$1&lt;='Assumptions (Wind)'!$V$13),PPMT('Assumptions (Wind)'!$V$10,Model!AB1,'Assumptions (Wind)'!$V$13,'Assumptions (Wind)'!$V$8*Model!$AQ$677*AVERAGE('Assumptions (Wind)'!$AN$2:$AO$2)/10^9),0)</f>
        <v>-0.1845237875</v>
      </c>
      <c r="AW774" s="160">
        <f>IF(and($AQ$677&gt;0,Model!AC$1&lt;='Assumptions (Wind)'!$V$13),PPMT('Assumptions (Wind)'!$V$10,Model!AC1,'Assumptions (Wind)'!$V$13,'Assumptions (Wind)'!$V$8*Model!$AQ$677*AVERAGE('Assumptions (Wind)'!$AN$2:$AO$2)/10^9),0)</f>
        <v>-0.1992856905</v>
      </c>
      <c r="AX774" s="160">
        <f>IF(and($AQ$677&gt;0,Model!AD$1&lt;='Assumptions (Wind)'!$V$13),PPMT('Assumptions (Wind)'!$V$10,Model!AD1,'Assumptions (Wind)'!$V$13,'Assumptions (Wind)'!$V$8*Model!$AQ$677*AVERAGE('Assumptions (Wind)'!$AN$2:$AO$2)/10^9),0)</f>
        <v>-0.2152285458</v>
      </c>
      <c r="AY774" s="160">
        <f>IF(and($AQ$677&gt;0,Model!AE$1&lt;='Assumptions (Wind)'!$V$13),PPMT('Assumptions (Wind)'!$V$10,Model!AE1,'Assumptions (Wind)'!$V$13,'Assumptions (Wind)'!$V$8*Model!$AQ$677*AVERAGE('Assumptions (Wind)'!$AN$2:$AO$2)/10^9),0)</f>
        <v>-0.2324468295</v>
      </c>
      <c r="AZ774" s="160">
        <f>IF(and($AQ$677&gt;0,Model!AF$1&lt;='Assumptions (Wind)'!$V$13),PPMT('Assumptions (Wind)'!$V$10,Model!AF1,'Assumptions (Wind)'!$V$13,'Assumptions (Wind)'!$V$8*Model!$AQ$677*AVERAGE('Assumptions (Wind)'!$AN$2:$AO$2)/10^9),0)</f>
        <v>-0.2510425758</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-0.02066675337</v>
      </c>
      <c r="AS775" s="160">
        <f>IF(and($AR$677&gt;0,Model!X$1&lt;='Assumptions (Wind)'!$V$13),PPMT('Assumptions (Wind)'!$V$10,Model!X1,'Assumptions (Wind)'!$V$13,'Assumptions (Wind)'!$V$8*Model!$AR$677*AVERAGE('Assumptions (Wind)'!$AO$2:$AP$2)/10^9),0)</f>
        <v>-0.02232009363</v>
      </c>
      <c r="AT775" s="160">
        <f>IF(and($AR$677&gt;0,Model!Y$1&lt;='Assumptions (Wind)'!$V$13),PPMT('Assumptions (Wind)'!$V$10,Model!Y1,'Assumptions (Wind)'!$V$13,'Assumptions (Wind)'!$V$8*Model!$AR$677*AVERAGE('Assumptions (Wind)'!$AO$2:$AP$2)/10^9),0)</f>
        <v>-0.02410570113</v>
      </c>
      <c r="AU775" s="160">
        <f>IF(and($AR$677&gt;0,Model!Z$1&lt;='Assumptions (Wind)'!$V$13),PPMT('Assumptions (Wind)'!$V$10,Model!Z1,'Assumptions (Wind)'!$V$13,'Assumptions (Wind)'!$V$8*Model!$AR$677*AVERAGE('Assumptions (Wind)'!$AO$2:$AP$2)/10^9),0)</f>
        <v>-0.02603415722</v>
      </c>
      <c r="AV775" s="160">
        <f>IF(and($AR$677&gt;0,Model!AA$1&lt;='Assumptions (Wind)'!$V$13),PPMT('Assumptions (Wind)'!$V$10,Model!AA1,'Assumptions (Wind)'!$V$13,'Assumptions (Wind)'!$V$8*Model!$AR$677*AVERAGE('Assumptions (Wind)'!$AO$2:$AP$2)/10^9),0)</f>
        <v>-0.02811688979</v>
      </c>
      <c r="AW775" s="160">
        <f>IF(and($AR$677&gt;0,Model!AB$1&lt;='Assumptions (Wind)'!$V$13),PPMT('Assumptions (Wind)'!$V$10,Model!AB1,'Assumptions (Wind)'!$V$13,'Assumptions (Wind)'!$V$8*Model!$AR$677*AVERAGE('Assumptions (Wind)'!$AO$2:$AP$2)/10^9),0)</f>
        <v>-0.03036624098</v>
      </c>
      <c r="AX775" s="160">
        <f>IF(and($AR$677&gt;0,Model!AC$1&lt;='Assumptions (Wind)'!$V$13),PPMT('Assumptions (Wind)'!$V$10,Model!AC1,'Assumptions (Wind)'!$V$13,'Assumptions (Wind)'!$V$8*Model!$AR$677*AVERAGE('Assumptions (Wind)'!$AO$2:$AP$2)/10^9),0)</f>
        <v>-0.03279554025</v>
      </c>
      <c r="AY775" s="160">
        <f>IF(and($AR$677&gt;0,Model!AD$1&lt;='Assumptions (Wind)'!$V$13),PPMT('Assumptions (Wind)'!$V$10,Model!AD1,'Assumptions (Wind)'!$V$13,'Assumptions (Wind)'!$V$8*Model!$AR$677*AVERAGE('Assumptions (Wind)'!$AO$2:$AP$2)/10^9),0)</f>
        <v>-0.03541918347</v>
      </c>
      <c r="AZ775" s="160">
        <f>IF(and($AR$677&gt;0,Model!AE$1&lt;='Assumptions (Wind)'!$V$13),PPMT('Assumptions (Wind)'!$V$10,Model!AE1,'Assumptions (Wind)'!$V$13,'Assumptions (Wind)'!$V$8*Model!$AR$677*AVERAGE('Assumptions (Wind)'!$AO$2:$AP$2)/10^9),0)</f>
        <v>-0.03825271815</v>
      </c>
      <c r="BA775" s="160">
        <f>IF(and($AR$677&gt;0,Model!AF$1&lt;='Assumptions (Wind)'!$V$13),PPMT('Assumptions (Wind)'!$V$10,Model!AF1,'Assumptions (Wind)'!$V$13,'Assumptions (Wind)'!$V$8*Model!$AR$677*AVERAGE('Assumptions (Wind)'!$AO$2:$AP$2)/10^9),0)</f>
        <v>-0.0413129356</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-0.15702803</v>
      </c>
      <c r="AT776" s="160">
        <f>IF(and($AS$677&gt;0,Model!X$1&lt;='Assumptions (Wind)'!$V$13),PPMT('Assumptions (Wind)'!$V$10,Model!X1,'Assumptions (Wind)'!$V$13,'Assumptions (Wind)'!$V$8*Model!$AS$677*AVERAGE('Assumptions (Wind)'!$AP$2:$AQ$2)/10^9),0)</f>
        <v>-0.1695902725</v>
      </c>
      <c r="AU776" s="160">
        <f>IF(and($AS$677&gt;0,Model!Y$1&lt;='Assumptions (Wind)'!$V$13),PPMT('Assumptions (Wind)'!$V$10,Model!Y1,'Assumptions (Wind)'!$V$13,'Assumptions (Wind)'!$V$8*Model!$AS$677*AVERAGE('Assumptions (Wind)'!$AP$2:$AQ$2)/10^9),0)</f>
        <v>-0.1831574942</v>
      </c>
      <c r="AV776" s="160">
        <f>IF(and($AS$677&gt;0,Model!Z$1&lt;='Assumptions (Wind)'!$V$13),PPMT('Assumptions (Wind)'!$V$10,Model!Z1,'Assumptions (Wind)'!$V$13,'Assumptions (Wind)'!$V$8*Model!$AS$677*AVERAGE('Assumptions (Wind)'!$AP$2:$AQ$2)/10^9),0)</f>
        <v>-0.1978100938</v>
      </c>
      <c r="AW776" s="160">
        <f>IF(and($AS$677&gt;0,Model!AA$1&lt;='Assumptions (Wind)'!$V$13),PPMT('Assumptions (Wind)'!$V$10,Model!AA1,'Assumptions (Wind)'!$V$13,'Assumptions (Wind)'!$V$8*Model!$AS$677*AVERAGE('Assumptions (Wind)'!$AP$2:$AQ$2)/10^9),0)</f>
        <v>-0.2136349013</v>
      </c>
      <c r="AX776" s="160">
        <f>IF(and($AS$677&gt;0,Model!AB$1&lt;='Assumptions (Wind)'!$V$13),PPMT('Assumptions (Wind)'!$V$10,Model!AB1,'Assumptions (Wind)'!$V$13,'Assumptions (Wind)'!$V$8*Model!$AS$677*AVERAGE('Assumptions (Wind)'!$AP$2:$AQ$2)/10^9),0)</f>
        <v>-0.2307256934</v>
      </c>
      <c r="AY776" s="160">
        <f>IF(and($AS$677&gt;0,Model!AC$1&lt;='Assumptions (Wind)'!$V$13),PPMT('Assumptions (Wind)'!$V$10,Model!AC1,'Assumptions (Wind)'!$V$13,'Assumptions (Wind)'!$V$8*Model!$AS$677*AVERAGE('Assumptions (Wind)'!$AP$2:$AQ$2)/10^9),0)</f>
        <v>-0.2491837489</v>
      </c>
      <c r="AZ776" s="160">
        <f>IF(and($AS$677&gt;0,Model!AD$1&lt;='Assumptions (Wind)'!$V$13),PPMT('Assumptions (Wind)'!$V$10,Model!AD1,'Assumptions (Wind)'!$V$13,'Assumptions (Wind)'!$V$8*Model!$AS$677*AVERAGE('Assumptions (Wind)'!$AP$2:$AQ$2)/10^9),0)</f>
        <v>-0.2691184488</v>
      </c>
      <c r="BA776" s="160">
        <f>IF(and($AS$677&gt;0,Model!AE$1&lt;='Assumptions (Wind)'!$V$13),PPMT('Assumptions (Wind)'!$V$10,Model!AE1,'Assumptions (Wind)'!$V$13,'Assumptions (Wind)'!$V$8*Model!$AS$677*AVERAGE('Assumptions (Wind)'!$AP$2:$AQ$2)/10^9),0)</f>
        <v>-0.2906479247</v>
      </c>
      <c r="BB776" s="160">
        <f>IF(and($AS$677&gt;0,Model!AF$1&lt;='Assumptions (Wind)'!$V$13),PPMT('Assumptions (Wind)'!$V$10,Model!AF1,'Assumptions (Wind)'!$V$13,'Assumptions (Wind)'!$V$8*Model!$AS$677*AVERAGE('Assumptions (Wind)'!$AP$2:$AQ$2)/10^9),0)</f>
        <v>-0.3138997587</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-0.2646567897</v>
      </c>
      <c r="AU777" s="160">
        <f>IF(and($AT$677&gt;0,Model!X$1&lt;='Assumptions (Wind)'!$V$13),PPMT('Assumptions (Wind)'!$V$10,Model!X1,'Assumptions (Wind)'!$V$13,'Assumptions (Wind)'!$V$8*Model!$AT$677*AVERAGE('Assumptions (Wind)'!$AQ$2:$AR$2)/10^9),0)</f>
        <v>-0.2858293329</v>
      </c>
      <c r="AV777" s="160">
        <f>IF(and($AT$677&gt;0,Model!Y$1&lt;='Assumptions (Wind)'!$V$13),PPMT('Assumptions (Wind)'!$V$10,Model!Y1,'Assumptions (Wind)'!$V$13,'Assumptions (Wind)'!$V$8*Model!$AT$677*AVERAGE('Assumptions (Wind)'!$AQ$2:$AR$2)/10^9),0)</f>
        <v>-0.3086956795</v>
      </c>
      <c r="AW777" s="160">
        <f>IF(and($AT$677&gt;0,Model!Z$1&lt;='Assumptions (Wind)'!$V$13),PPMT('Assumptions (Wind)'!$V$10,Model!Z1,'Assumptions (Wind)'!$V$13,'Assumptions (Wind)'!$V$8*Model!$AT$677*AVERAGE('Assumptions (Wind)'!$AQ$2:$AR$2)/10^9),0)</f>
        <v>-0.3333913339</v>
      </c>
      <c r="AX777" s="160">
        <f>IF(and($AT$677&gt;0,Model!AA$1&lt;='Assumptions (Wind)'!$V$13),PPMT('Assumptions (Wind)'!$V$10,Model!AA1,'Assumptions (Wind)'!$V$13,'Assumptions (Wind)'!$V$8*Model!$AT$677*AVERAGE('Assumptions (Wind)'!$AQ$2:$AR$2)/10^9),0)</f>
        <v>-0.3600626406</v>
      </c>
      <c r="AY777" s="160">
        <f>IF(and($AT$677&gt;0,Model!AB$1&lt;='Assumptions (Wind)'!$V$13),PPMT('Assumptions (Wind)'!$V$10,Model!AB1,'Assumptions (Wind)'!$V$13,'Assumptions (Wind)'!$V$8*Model!$AT$677*AVERAGE('Assumptions (Wind)'!$AQ$2:$AR$2)/10^9),0)</f>
        <v>-0.3888676518</v>
      </c>
      <c r="AZ777" s="160">
        <f>IF(and($AT$677&gt;0,Model!AC$1&lt;='Assumptions (Wind)'!$V$13),PPMT('Assumptions (Wind)'!$V$10,Model!AC1,'Assumptions (Wind)'!$V$13,'Assumptions (Wind)'!$V$8*Model!$AT$677*AVERAGE('Assumptions (Wind)'!$AQ$2:$AR$2)/10^9),0)</f>
        <v>-0.419977064</v>
      </c>
      <c r="BA777" s="160">
        <f>IF(and($AT$677&gt;0,Model!AD$1&lt;='Assumptions (Wind)'!$V$13),PPMT('Assumptions (Wind)'!$V$10,Model!AD1,'Assumptions (Wind)'!$V$13,'Assumptions (Wind)'!$V$8*Model!$AT$677*AVERAGE('Assumptions (Wind)'!$AQ$2:$AR$2)/10^9),0)</f>
        <v>-0.4535752291</v>
      </c>
      <c r="BB777" s="160">
        <f>IF(and($AT$677&gt;0,Model!AE$1&lt;='Assumptions (Wind)'!$V$13),PPMT('Assumptions (Wind)'!$V$10,Model!AE1,'Assumptions (Wind)'!$V$13,'Assumptions (Wind)'!$V$8*Model!$AT$677*AVERAGE('Assumptions (Wind)'!$AQ$2:$AR$2)/10^9),0)</f>
        <v>-0.4898612474</v>
      </c>
      <c r="BC777" s="160">
        <f>IF(and($AT$677&gt;0,Model!AF$1&lt;='Assumptions (Wind)'!$V$13),PPMT('Assumptions (Wind)'!$V$10,Model!AF1,'Assumptions (Wind)'!$V$13,'Assumptions (Wind)'!$V$8*Model!$AT$677*AVERAGE('Assumptions (Wind)'!$AQ$2:$AR$2)/10^9),0)</f>
        <v>-0.5290501472</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-0.1988260703</v>
      </c>
      <c r="AV778" s="160">
        <f>IF(and($AU$677&gt;0,Model!X$1&lt;='Assumptions (Wind)'!$V$13),PPMT('Assumptions (Wind)'!$V$10,Model!X1,'Assumptions (Wind)'!$V$13,'Assumptions (Wind)'!$V$8*Model!$AU$677*AVERAGE('Assumptions (Wind)'!$AR$2:$AS$2)/10^9),0)</f>
        <v>-0.2147321559</v>
      </c>
      <c r="AW778" s="160">
        <f>IF(and($AU$677&gt;0,Model!Y$1&lt;='Assumptions (Wind)'!$V$13),PPMT('Assumptions (Wind)'!$V$10,Model!Y1,'Assumptions (Wind)'!$V$13,'Assumptions (Wind)'!$V$8*Model!$AU$677*AVERAGE('Assumptions (Wind)'!$AR$2:$AS$2)/10^9),0)</f>
        <v>-0.2319107284</v>
      </c>
      <c r="AX778" s="160">
        <f>IF(and($AU$677&gt;0,Model!Z$1&lt;='Assumptions (Wind)'!$V$13),PPMT('Assumptions (Wind)'!$V$10,Model!Z1,'Assumptions (Wind)'!$V$13,'Assumptions (Wind)'!$V$8*Model!$AU$677*AVERAGE('Assumptions (Wind)'!$AR$2:$AS$2)/10^9),0)</f>
        <v>-0.2504635867</v>
      </c>
      <c r="AY778" s="160">
        <f>IF(and($AU$677&gt;0,Model!AA$1&lt;='Assumptions (Wind)'!$V$13),PPMT('Assumptions (Wind)'!$V$10,Model!AA1,'Assumptions (Wind)'!$V$13,'Assumptions (Wind)'!$V$8*Model!$AU$677*AVERAGE('Assumptions (Wind)'!$AR$2:$AS$2)/10^9),0)</f>
        <v>-0.2705006736</v>
      </c>
      <c r="AZ778" s="160">
        <f>IF(and($AU$677&gt;0,Model!AB$1&lt;='Assumptions (Wind)'!$V$13),PPMT('Assumptions (Wind)'!$V$10,Model!AB1,'Assumptions (Wind)'!$V$13,'Assumptions (Wind)'!$V$8*Model!$AU$677*AVERAGE('Assumptions (Wind)'!$AR$2:$AS$2)/10^9),0)</f>
        <v>-0.2921407275</v>
      </c>
      <c r="BA778" s="160">
        <f>IF(and($AU$677&gt;0,Model!AC$1&lt;='Assumptions (Wind)'!$V$13),PPMT('Assumptions (Wind)'!$V$10,Model!AC1,'Assumptions (Wind)'!$V$13,'Assumptions (Wind)'!$V$8*Model!$AU$677*AVERAGE('Assumptions (Wind)'!$AR$2:$AS$2)/10^9),0)</f>
        <v>-0.3155119857</v>
      </c>
      <c r="BB778" s="160">
        <f>IF(and($AU$677&gt;0,Model!AD$1&lt;='Assumptions (Wind)'!$V$13),PPMT('Assumptions (Wind)'!$V$10,Model!AD1,'Assumptions (Wind)'!$V$13,'Assumptions (Wind)'!$V$8*Model!$AU$677*AVERAGE('Assumptions (Wind)'!$AR$2:$AS$2)/10^9),0)</f>
        <v>-0.3407529446</v>
      </c>
      <c r="BC778" s="160">
        <f>IF(and($AU$677&gt;0,Model!AE$1&lt;='Assumptions (Wind)'!$V$13),PPMT('Assumptions (Wind)'!$V$10,Model!AE1,'Assumptions (Wind)'!$V$13,'Assumptions (Wind)'!$V$8*Model!$AU$677*AVERAGE('Assumptions (Wind)'!$AR$2:$AS$2)/10^9),0)</f>
        <v>-0.3680131801</v>
      </c>
      <c r="BD778" s="160">
        <f>IF(and($AU$677&gt;0,Model!AF$1&lt;='Assumptions (Wind)'!$V$13),PPMT('Assumptions (Wind)'!$V$10,Model!AF1,'Assumptions (Wind)'!$V$13,'Assumptions (Wind)'!$V$8*Model!$AU$677*AVERAGE('Assumptions (Wind)'!$AR$2:$AS$2)/10^9),0)</f>
        <v>-0.3974542346</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-0.1693542263</v>
      </c>
      <c r="AW779" s="160">
        <f>IF(and($AV$677&gt;0,Model!X$1&lt;='Assumptions (Wind)'!$V$13),PPMT('Assumptions (Wind)'!$V$10,Model!X1,'Assumptions (Wind)'!$V$13,'Assumptions (Wind)'!$V$8*Model!$AV$677*AVERAGE('Assumptions (Wind)'!$AS$2:$AT$2)/10^9),0)</f>
        <v>-0.1829025644</v>
      </c>
      <c r="AX779" s="160">
        <f>IF(and($AV$677&gt;0,Model!Y$1&lt;='Assumptions (Wind)'!$V$13),PPMT('Assumptions (Wind)'!$V$10,Model!Y1,'Assumptions (Wind)'!$V$13,'Assumptions (Wind)'!$V$8*Model!$AV$677*AVERAGE('Assumptions (Wind)'!$AS$2:$AT$2)/10^9),0)</f>
        <v>-0.1975347695</v>
      </c>
      <c r="AY779" s="160">
        <f>IF(and($AV$677&gt;0,Model!Z$1&lt;='Assumptions (Wind)'!$V$13),PPMT('Assumptions (Wind)'!$V$10,Model!Z1,'Assumptions (Wind)'!$V$13,'Assumptions (Wind)'!$V$8*Model!$AV$677*AVERAGE('Assumptions (Wind)'!$AS$2:$AT$2)/10^9),0)</f>
        <v>-0.2133375511</v>
      </c>
      <c r="AZ779" s="160">
        <f>IF(and($AV$677&gt;0,Model!AA$1&lt;='Assumptions (Wind)'!$V$13),PPMT('Assumptions (Wind)'!$V$10,Model!AA1,'Assumptions (Wind)'!$V$13,'Assumptions (Wind)'!$V$8*Model!$AV$677*AVERAGE('Assumptions (Wind)'!$AS$2:$AT$2)/10^9),0)</f>
        <v>-0.2304045552</v>
      </c>
      <c r="BA779" s="160">
        <f>IF(and($AV$677&gt;0,Model!AB$1&lt;='Assumptions (Wind)'!$V$13),PPMT('Assumptions (Wind)'!$V$10,Model!AB1,'Assumptions (Wind)'!$V$13,'Assumptions (Wind)'!$V$8*Model!$AV$677*AVERAGE('Assumptions (Wind)'!$AS$2:$AT$2)/10^9),0)</f>
        <v>-0.2488369196</v>
      </c>
      <c r="BB779" s="160">
        <f>IF(and($AV$677&gt;0,Model!AC$1&lt;='Assumptions (Wind)'!$V$13),PPMT('Assumptions (Wind)'!$V$10,Model!AC1,'Assumptions (Wind)'!$V$13,'Assumptions (Wind)'!$V$8*Model!$AV$677*AVERAGE('Assumptions (Wind)'!$AS$2:$AT$2)/10^9),0)</f>
        <v>-0.2687438732</v>
      </c>
      <c r="BC779" s="160">
        <f>IF(and($AV$677&gt;0,Model!AD$1&lt;='Assumptions (Wind)'!$V$13),PPMT('Assumptions (Wind)'!$V$10,Model!AD1,'Assumptions (Wind)'!$V$13,'Assumptions (Wind)'!$V$8*Model!$AV$677*AVERAGE('Assumptions (Wind)'!$AS$2:$AT$2)/10^9),0)</f>
        <v>-0.290243383</v>
      </c>
      <c r="BD779" s="160">
        <f>IF(and($AV$677&gt;0,Model!AE$1&lt;='Assumptions (Wind)'!$V$13),PPMT('Assumptions (Wind)'!$V$10,Model!AE1,'Assumptions (Wind)'!$V$13,'Assumptions (Wind)'!$V$8*Model!$AV$677*AVERAGE('Assumptions (Wind)'!$AS$2:$AT$2)/10^9),0)</f>
        <v>-0.3134628537</v>
      </c>
      <c r="BE779" s="160">
        <f>IF(and($AV$677&gt;0,Model!AF$1&lt;='Assumptions (Wind)'!$V$13),PPMT('Assumptions (Wind)'!$V$10,Model!AF1,'Assumptions (Wind)'!$V$13,'Assumptions (Wind)'!$V$8*Model!$AV$677*AVERAGE('Assumptions (Wind)'!$AS$2:$AT$2)/10^9),0)</f>
        <v>-0.338539882</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-0.153919281</v>
      </c>
      <c r="AX780" s="160">
        <f>IF(and($AW$677&gt;0,Model!X$1&lt;='Assumptions (Wind)'!$V$13),PPMT('Assumptions (Wind)'!$V$10,Model!X1,'Assumptions (Wind)'!$V$13,'Assumptions (Wind)'!$V$8*Model!$AW$677*AVERAGE('Assumptions (Wind)'!$AT$2:$AU$2)/10^9),0)</f>
        <v>-0.1662328234</v>
      </c>
      <c r="AY780" s="160">
        <f>IF(and($AW$677&gt;0,Model!Y$1&lt;='Assumptions (Wind)'!$V$13),PPMT('Assumptions (Wind)'!$V$10,Model!Y1,'Assumptions (Wind)'!$V$13,'Assumptions (Wind)'!$V$8*Model!$AW$677*AVERAGE('Assumptions (Wind)'!$AT$2:$AU$2)/10^9),0)</f>
        <v>-0.1795314493</v>
      </c>
      <c r="AZ780" s="160">
        <f>IF(and($AW$677&gt;0,Model!Z$1&lt;='Assumptions (Wind)'!$V$13),PPMT('Assumptions (Wind)'!$V$10,Model!Z1,'Assumptions (Wind)'!$V$13,'Assumptions (Wind)'!$V$8*Model!$AW$677*AVERAGE('Assumptions (Wind)'!$AT$2:$AU$2)/10^9),0)</f>
        <v>-0.1938939652</v>
      </c>
      <c r="BA780" s="160">
        <f>IF(and($AW$677&gt;0,Model!AA$1&lt;='Assumptions (Wind)'!$V$13),PPMT('Assumptions (Wind)'!$V$10,Model!AA1,'Assumptions (Wind)'!$V$13,'Assumptions (Wind)'!$V$8*Model!$AW$677*AVERAGE('Assumptions (Wind)'!$AT$2:$AU$2)/10^9),0)</f>
        <v>-0.2094054825</v>
      </c>
      <c r="BB780" s="160">
        <f>IF(and($AW$677&gt;0,Model!AB$1&lt;='Assumptions (Wind)'!$V$13),PPMT('Assumptions (Wind)'!$V$10,Model!AB1,'Assumptions (Wind)'!$V$13,'Assumptions (Wind)'!$V$8*Model!$AW$677*AVERAGE('Assumptions (Wind)'!$AT$2:$AU$2)/10^9),0)</f>
        <v>-0.2261579211</v>
      </c>
      <c r="BC780" s="160">
        <f>IF(and($AW$677&gt;0,Model!AC$1&lt;='Assumptions (Wind)'!$V$13),PPMT('Assumptions (Wind)'!$V$10,Model!AC1,'Assumptions (Wind)'!$V$13,'Assumptions (Wind)'!$V$8*Model!$AW$677*AVERAGE('Assumptions (Wind)'!$AT$2:$AU$2)/10^9),0)</f>
        <v>-0.2442505548</v>
      </c>
      <c r="BD780" s="160">
        <f>IF(and($AW$677&gt;0,Model!AD$1&lt;='Assumptions (Wind)'!$V$13),PPMT('Assumptions (Wind)'!$V$10,Model!AD1,'Assumptions (Wind)'!$V$13,'Assumptions (Wind)'!$V$8*Model!$AW$677*AVERAGE('Assumptions (Wind)'!$AT$2:$AU$2)/10^9),0)</f>
        <v>-0.2637905991</v>
      </c>
      <c r="BE780" s="160">
        <f>IF(and($AW$677&gt;0,Model!AE$1&lt;='Assumptions (Wind)'!$V$13),PPMT('Assumptions (Wind)'!$V$10,Model!AE1,'Assumptions (Wind)'!$V$13,'Assumptions (Wind)'!$V$8*Model!$AW$677*AVERAGE('Assumptions (Wind)'!$AT$2:$AU$2)/10^9),0)</f>
        <v>-0.2848938471</v>
      </c>
      <c r="BF780" s="160">
        <f>IF(and($AW$677&gt;0,Model!AF$1&lt;='Assumptions (Wind)'!$V$13),PPMT('Assumptions (Wind)'!$V$10,Model!AF1,'Assumptions (Wind)'!$V$13,'Assumptions (Wind)'!$V$8*Model!$AW$677*AVERAGE('Assumptions (Wind)'!$AT$2:$AU$2)/10^9),0)</f>
        <v>-0.3076853548</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-0.01008626887</v>
      </c>
      <c r="AY781" s="160">
        <f>IF(and($AX$677&gt;0,Model!X$1&lt;='Assumptions (Wind)'!$V$13),PPMT('Assumptions (Wind)'!$V$10,Model!X1,'Assumptions (Wind)'!$V$13,'Assumptions (Wind)'!$V$8*Model!$AX$677*AVERAGE('Assumptions (Wind)'!$AU$2:$AV$2)/10^9),0)</f>
        <v>-0.01089317038</v>
      </c>
      <c r="AZ781" s="160">
        <f>IF(and($AX$677&gt;0,Model!Y$1&lt;='Assumptions (Wind)'!$V$13),PPMT('Assumptions (Wind)'!$V$10,Model!Y1,'Assumptions (Wind)'!$V$13,'Assumptions (Wind)'!$V$8*Model!$AX$677*AVERAGE('Assumptions (Wind)'!$AU$2:$AV$2)/10^9),0)</f>
        <v>-0.01176462402</v>
      </c>
      <c r="BA781" s="160">
        <f>IF(and($AX$677&gt;0,Model!Z$1&lt;='Assumptions (Wind)'!$V$13),PPMT('Assumptions (Wind)'!$V$10,Model!Z1,'Assumptions (Wind)'!$V$13,'Assumptions (Wind)'!$V$8*Model!$AX$677*AVERAGE('Assumptions (Wind)'!$AU$2:$AV$2)/10^9),0)</f>
        <v>-0.01270579394</v>
      </c>
      <c r="BB781" s="160">
        <f>IF(and($AX$677&gt;0,Model!AA$1&lt;='Assumptions (Wind)'!$V$13),PPMT('Assumptions (Wind)'!$V$10,Model!AA1,'Assumptions (Wind)'!$V$13,'Assumptions (Wind)'!$V$8*Model!$AX$677*AVERAGE('Assumptions (Wind)'!$AU$2:$AV$2)/10^9),0)</f>
        <v>-0.01372225745</v>
      </c>
      <c r="BC781" s="160">
        <f>IF(and($AX$677&gt;0,Model!AB$1&lt;='Assumptions (Wind)'!$V$13),PPMT('Assumptions (Wind)'!$V$10,Model!AB1,'Assumptions (Wind)'!$V$13,'Assumptions (Wind)'!$V$8*Model!$AX$677*AVERAGE('Assumptions (Wind)'!$AU$2:$AV$2)/10^9),0)</f>
        <v>-0.01482003805</v>
      </c>
      <c r="BD781" s="160">
        <f>IF(and($AX$677&gt;0,Model!AC$1&lt;='Assumptions (Wind)'!$V$13),PPMT('Assumptions (Wind)'!$V$10,Model!AC1,'Assumptions (Wind)'!$V$13,'Assumptions (Wind)'!$V$8*Model!$AX$677*AVERAGE('Assumptions (Wind)'!$AU$2:$AV$2)/10^9),0)</f>
        <v>-0.01600564109</v>
      </c>
      <c r="BE781" s="160">
        <f>IF(and($AX$677&gt;0,Model!AD$1&lt;='Assumptions (Wind)'!$V$13),PPMT('Assumptions (Wind)'!$V$10,Model!AD1,'Assumptions (Wind)'!$V$13,'Assumptions (Wind)'!$V$8*Model!$AX$677*AVERAGE('Assumptions (Wind)'!$AU$2:$AV$2)/10^9),0)</f>
        <v>-0.01728609238</v>
      </c>
      <c r="BF781" s="160">
        <f>IF(and($AX$677&gt;0,Model!AE$1&lt;='Assumptions (Wind)'!$V$13),PPMT('Assumptions (Wind)'!$V$10,Model!AE1,'Assumptions (Wind)'!$V$13,'Assumptions (Wind)'!$V$8*Model!$AX$677*AVERAGE('Assumptions (Wind)'!$AU$2:$AV$2)/10^9),0)</f>
        <v>-0.01866897977</v>
      </c>
      <c r="BG781" s="160">
        <f>IF(and($AX$677&gt;0,Model!AF$1&lt;='Assumptions (Wind)'!$V$13),PPMT('Assumptions (Wind)'!$V$10,Model!AF1,'Assumptions (Wind)'!$V$13,'Assumptions (Wind)'!$V$8*Model!$AX$677*AVERAGE('Assumptions (Wind)'!$AU$2:$AV$2)/10^9),0)</f>
        <v>-0.02016249815</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-0.01015545437</v>
      </c>
      <c r="AZ782" s="160">
        <f>IF(and($AY$677&gt;0,Model!X$1&lt;='Assumptions (Wind)'!$V$13),PPMT('Assumptions (Wind)'!$V$10,Model!X1,'Assumptions (Wind)'!$V$13,'Assumptions (Wind)'!$V$8*Model!$AY$677*AVERAGE('Assumptions (Wind)'!$AV$2:$AW$2)/10^9),0)</f>
        <v>-0.01096789072</v>
      </c>
      <c r="BA782" s="160">
        <f>IF(and($AY$677&gt;0,Model!Y$1&lt;='Assumptions (Wind)'!$V$13),PPMT('Assumptions (Wind)'!$V$10,Model!Y1,'Assumptions (Wind)'!$V$13,'Assumptions (Wind)'!$V$8*Model!$AY$677*AVERAGE('Assumptions (Wind)'!$AV$2:$AW$2)/10^9),0)</f>
        <v>-0.01184532198</v>
      </c>
      <c r="BB782" s="160">
        <f>IF(and($AY$677&gt;0,Model!Z$1&lt;='Assumptions (Wind)'!$V$13),PPMT('Assumptions (Wind)'!$V$10,Model!Z1,'Assumptions (Wind)'!$V$13,'Assumptions (Wind)'!$V$8*Model!$AY$677*AVERAGE('Assumptions (Wind)'!$AV$2:$AW$2)/10^9),0)</f>
        <v>-0.01279294774</v>
      </c>
      <c r="BC782" s="160">
        <f>IF(and($AY$677&gt;0,Model!AA$1&lt;='Assumptions (Wind)'!$V$13),PPMT('Assumptions (Wind)'!$V$10,Model!AA1,'Assumptions (Wind)'!$V$13,'Assumptions (Wind)'!$V$8*Model!$AY$677*AVERAGE('Assumptions (Wind)'!$AV$2:$AW$2)/10^9),0)</f>
        <v>-0.01381638355</v>
      </c>
      <c r="BD782" s="160">
        <f>IF(and($AY$677&gt;0,Model!AB$1&lt;='Assumptions (Wind)'!$V$13),PPMT('Assumptions (Wind)'!$V$10,Model!AB1,'Assumptions (Wind)'!$V$13,'Assumptions (Wind)'!$V$8*Model!$AY$677*AVERAGE('Assumptions (Wind)'!$AV$2:$AW$2)/10^9),0)</f>
        <v>-0.01492169424</v>
      </c>
      <c r="BE782" s="160">
        <f>IF(and($AY$677&gt;0,Model!AC$1&lt;='Assumptions (Wind)'!$V$13),PPMT('Assumptions (Wind)'!$V$10,Model!AC1,'Assumptions (Wind)'!$V$13,'Assumptions (Wind)'!$V$8*Model!$AY$677*AVERAGE('Assumptions (Wind)'!$AV$2:$AW$2)/10^9),0)</f>
        <v>-0.01611542978</v>
      </c>
      <c r="BF782" s="160">
        <f>IF(and($AY$677&gt;0,Model!AD$1&lt;='Assumptions (Wind)'!$V$13),PPMT('Assumptions (Wind)'!$V$10,Model!AD1,'Assumptions (Wind)'!$V$13,'Assumptions (Wind)'!$V$8*Model!$AY$677*AVERAGE('Assumptions (Wind)'!$AV$2:$AW$2)/10^9),0)</f>
        <v>-0.01740466416</v>
      </c>
      <c r="BG782" s="160">
        <f>IF(and($AY$677&gt;0,Model!AE$1&lt;='Assumptions (Wind)'!$V$13),PPMT('Assumptions (Wind)'!$V$10,Model!AE1,'Assumptions (Wind)'!$V$13,'Assumptions (Wind)'!$V$8*Model!$AY$677*AVERAGE('Assumptions (Wind)'!$AV$2:$AW$2)/10^9),0)</f>
        <v>-0.01879703729</v>
      </c>
      <c r="BH782" s="160">
        <f>IF(and($AY$677&gt;0,Model!AF$1&lt;='Assumptions (Wind)'!$V$13),PPMT('Assumptions (Wind)'!$V$10,Model!AF1,'Assumptions (Wind)'!$V$13,'Assumptions (Wind)'!$V$8*Model!$AY$677*AVERAGE('Assumptions (Wind)'!$AV$2:$AW$2)/10^9),0)</f>
        <v>-0.02030080028</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-0.02043746222</v>
      </c>
      <c r="BA783" s="160">
        <f>IF(and($AZ$677&gt;0,Model!X$1&lt;='Assumptions (Wind)'!$V$13),PPMT('Assumptions (Wind)'!$V$10,Model!X1,'Assumptions (Wind)'!$V$13,'Assumptions (Wind)'!$V$8*Model!$AZ$677*AVERAGE('Assumptions (Wind)'!$AW$2:$AX$2)/10^9),0)</f>
        <v>-0.0220724592</v>
      </c>
      <c r="BB783" s="160">
        <f>IF(and($AZ$677&gt;0,Model!Y$1&lt;='Assumptions (Wind)'!$V$13),PPMT('Assumptions (Wind)'!$V$10,Model!Y1,'Assumptions (Wind)'!$V$13,'Assumptions (Wind)'!$V$8*Model!$AZ$677*AVERAGE('Assumptions (Wind)'!$AW$2:$AX$2)/10^9),0)</f>
        <v>-0.02383825593</v>
      </c>
      <c r="BC783" s="160">
        <f>IF(and($AZ$677&gt;0,Model!Z$1&lt;='Assumptions (Wind)'!$V$13),PPMT('Assumptions (Wind)'!$V$10,Model!Z1,'Assumptions (Wind)'!$V$13,'Assumptions (Wind)'!$V$8*Model!$AZ$677*AVERAGE('Assumptions (Wind)'!$AW$2:$AX$2)/10^9),0)</f>
        <v>-0.02574531641</v>
      </c>
      <c r="BD783" s="160">
        <f>IF(and($AZ$677&gt;0,Model!AA$1&lt;='Assumptions (Wind)'!$V$13),PPMT('Assumptions (Wind)'!$V$10,Model!AA1,'Assumptions (Wind)'!$V$13,'Assumptions (Wind)'!$V$8*Model!$AZ$677*AVERAGE('Assumptions (Wind)'!$AW$2:$AX$2)/10^9),0)</f>
        <v>-0.02780494172</v>
      </c>
      <c r="BE783" s="160">
        <f>IF(and($AZ$677&gt;0,Model!AB$1&lt;='Assumptions (Wind)'!$V$13),PPMT('Assumptions (Wind)'!$V$10,Model!AB1,'Assumptions (Wind)'!$V$13,'Assumptions (Wind)'!$V$8*Model!$AZ$677*AVERAGE('Assumptions (Wind)'!$AW$2:$AX$2)/10^9),0)</f>
        <v>-0.03002933706</v>
      </c>
      <c r="BF783" s="160">
        <f>IF(and($AZ$677&gt;0,Model!AC$1&lt;='Assumptions (Wind)'!$V$13),PPMT('Assumptions (Wind)'!$V$10,Model!AC1,'Assumptions (Wind)'!$V$13,'Assumptions (Wind)'!$V$8*Model!$AZ$677*AVERAGE('Assumptions (Wind)'!$AW$2:$AX$2)/10^9),0)</f>
        <v>-0.03243168402</v>
      </c>
      <c r="BG783" s="160">
        <f>IF(and($AZ$677&gt;0,Model!AD$1&lt;='Assumptions (Wind)'!$V$13),PPMT('Assumptions (Wind)'!$V$10,Model!AD1,'Assumptions (Wind)'!$V$13,'Assumptions (Wind)'!$V$8*Model!$AZ$677*AVERAGE('Assumptions (Wind)'!$AW$2:$AX$2)/10^9),0)</f>
        <v>-0.03502621875</v>
      </c>
      <c r="BH783" s="160">
        <f>IF(and($AZ$677&gt;0,Model!AE$1&lt;='Assumptions (Wind)'!$V$13),PPMT('Assumptions (Wind)'!$V$10,Model!AE1,'Assumptions (Wind)'!$V$13,'Assumptions (Wind)'!$V$8*Model!$AZ$677*AVERAGE('Assumptions (Wind)'!$AW$2:$AX$2)/10^9),0)</f>
        <v>-0.03782831625</v>
      </c>
      <c r="BI783" s="160">
        <f>IF(and($AZ$677&gt;0,Model!AF$1&lt;='Assumptions (Wind)'!$V$13),PPMT('Assumptions (Wind)'!$V$10,Model!AF1,'Assumptions (Wind)'!$V$13,'Assumptions (Wind)'!$V$8*Model!$AZ$677*AVERAGE('Assumptions (Wind)'!$AW$2:$AX$2)/10^9),0)</f>
        <v>-0.04085458155</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-0.02056122322</v>
      </c>
      <c r="BB784" s="160">
        <f>IF(and($BA$677&gt;0,Model!X$1&lt;='Assumptions (Wind)'!$V$13),PPMT('Assumptions (Wind)'!$V$10,Model!X1,'Assumptions (Wind)'!$V$13,'Assumptions (Wind)'!$V$8*Model!$BA$677*AVERAGE('Assumptions (Wind)'!$AX$2:$AY$2)/10^9),0)</f>
        <v>-0.02220612108</v>
      </c>
      <c r="BC784" s="160">
        <f>IF(and($BA$677&gt;0,Model!Y$1&lt;='Assumptions (Wind)'!$V$13),PPMT('Assumptions (Wind)'!$V$10,Model!Y1,'Assumptions (Wind)'!$V$13,'Assumptions (Wind)'!$V$8*Model!$BA$677*AVERAGE('Assumptions (Wind)'!$AX$2:$AY$2)/10^9),0)</f>
        <v>-0.02398261077</v>
      </c>
      <c r="BD784" s="160">
        <f>IF(and($BA$677&gt;0,Model!Z$1&lt;='Assumptions (Wind)'!$V$13),PPMT('Assumptions (Wind)'!$V$10,Model!Z1,'Assumptions (Wind)'!$V$13,'Assumptions (Wind)'!$V$8*Model!$BA$677*AVERAGE('Assumptions (Wind)'!$AX$2:$AY$2)/10^9),0)</f>
        <v>-0.02590121963</v>
      </c>
      <c r="BE784" s="160">
        <f>IF(and($BA$677&gt;0,Model!AA$1&lt;='Assumptions (Wind)'!$V$13),PPMT('Assumptions (Wind)'!$V$10,Model!AA1,'Assumptions (Wind)'!$V$13,'Assumptions (Wind)'!$V$8*Model!$BA$677*AVERAGE('Assumptions (Wind)'!$AX$2:$AY$2)/10^9),0)</f>
        <v>-0.0279733172</v>
      </c>
      <c r="BF784" s="160">
        <f>IF(and($BA$677&gt;0,Model!AB$1&lt;='Assumptions (Wind)'!$V$13),PPMT('Assumptions (Wind)'!$V$10,Model!AB1,'Assumptions (Wind)'!$V$13,'Assumptions (Wind)'!$V$8*Model!$BA$677*AVERAGE('Assumptions (Wind)'!$AX$2:$AY$2)/10^9),0)</f>
        <v>-0.03021118258</v>
      </c>
      <c r="BG784" s="160">
        <f>IF(and($BA$677&gt;0,Model!AC$1&lt;='Assumptions (Wind)'!$V$13),PPMT('Assumptions (Wind)'!$V$10,Model!AC1,'Assumptions (Wind)'!$V$13,'Assumptions (Wind)'!$V$8*Model!$BA$677*AVERAGE('Assumptions (Wind)'!$AX$2:$AY$2)/10^9),0)</f>
        <v>-0.03262807718</v>
      </c>
      <c r="BH784" s="160">
        <f>IF(and($BA$677&gt;0,Model!AD$1&lt;='Assumptions (Wind)'!$V$13),PPMT('Assumptions (Wind)'!$V$10,Model!AD1,'Assumptions (Wind)'!$V$13,'Assumptions (Wind)'!$V$8*Model!$BA$677*AVERAGE('Assumptions (Wind)'!$AX$2:$AY$2)/10^9),0)</f>
        <v>-0.03523832336</v>
      </c>
      <c r="BI784" s="160">
        <f>IF(and($BA$677&gt;0,Model!AE$1&lt;='Assumptions (Wind)'!$V$13),PPMT('Assumptions (Wind)'!$V$10,Model!AE1,'Assumptions (Wind)'!$V$13,'Assumptions (Wind)'!$V$8*Model!$BA$677*AVERAGE('Assumptions (Wind)'!$AX$2:$AY$2)/10^9),0)</f>
        <v>-0.03805738923</v>
      </c>
      <c r="BJ784" s="160">
        <f>IF(and($BA$677&gt;0,Model!AF$1&lt;='Assumptions (Wind)'!$V$13),PPMT('Assumptions (Wind)'!$V$10,Model!AF1,'Assumptions (Wind)'!$V$13,'Assumptions (Wind)'!$V$8*Model!$BA$677*AVERAGE('Assumptions (Wind)'!$AX$2:$AY$2)/10^9),0)</f>
        <v>-0.04110198036</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-0.04638126227</v>
      </c>
      <c r="E785" s="177">
        <f t="array" ref="E785">SUM(IF(ISERROR(E786:E836),"",E786:E836))</f>
        <v>-0.05249799619</v>
      </c>
      <c r="F785" s="177">
        <f t="array" ref="F785">SUM(IF(ISERROR(F786:F836),"",F786:F836))</f>
        <v>-0.05924703114</v>
      </c>
      <c r="G785" s="177">
        <f t="array" ref="G785">SUM(IF(ISERROR(G786:G836),"",G786:G836))</f>
        <v>-0.05406891696</v>
      </c>
      <c r="H785" s="177">
        <f t="array" ref="H785">SUM(IF(ISERROR(H786:H836),"",H786:H836))</f>
        <v>-0.07816859416</v>
      </c>
      <c r="I785" s="177">
        <f t="array" ref="I785">SUM(IF(ISERROR(I786:I836),"",I786:I836))</f>
        <v>-0.1191074551</v>
      </c>
      <c r="J785" s="177">
        <f t="array" ref="J785">SUM(IF(ISERROR(J786:J836),"",J786:J836))</f>
        <v>-0.2245025753</v>
      </c>
      <c r="K785" s="177">
        <f t="array" ref="K785">SUM(IF(ISERROR(K786:K836),"",K786:K836))</f>
        <v>-0.4374395261</v>
      </c>
      <c r="L785" s="177">
        <f t="array" ref="L785">SUM(IF(ISERROR(L786:L836),"",L786:L836))</f>
        <v>-0.5730556551</v>
      </c>
      <c r="M785" s="177">
        <f t="array" ref="M785">SUM(IF(ISERROR(M786:M836),"",M786:M836))</f>
        <v>-0.5750004991</v>
      </c>
      <c r="N785" s="177">
        <f t="array" ref="N785">SUM(IF(ISERROR(N786:N836),"",N786:N836))</f>
        <v>-0.5596506925</v>
      </c>
      <c r="O785" s="177">
        <f t="array" ref="O785">SUM(IF(ISERROR(O786:O836),"",O786:O836))</f>
        <v>-0.6579486386</v>
      </c>
      <c r="P785" s="177">
        <f t="array" ref="P785">SUM(IF(ISERROR(P786:P836),"",P786:P836))</f>
        <v>-0.5937415839</v>
      </c>
      <c r="Q785" s="177">
        <f t="array" ref="Q785">SUM(IF(ISERROR(Q786:Q836),"",Q786:Q836))</f>
        <v>-0.6898647478</v>
      </c>
      <c r="R785" s="177">
        <f t="array" ref="R785">SUM(IF(ISERROR(R786:R836),"",R786:R836))</f>
        <v>-0.8802667928</v>
      </c>
      <c r="S785" s="177">
        <f t="array" ref="S785">SUM(IF(ISERROR(S786:S836),"",S786:S836))</f>
        <v>-0.9537722796</v>
      </c>
      <c r="T785" s="177">
        <f t="array" ref="T785">SUM(IF(ISERROR(T786:T836),"",T786:T836))</f>
        <v>-0.9733484872</v>
      </c>
      <c r="U785" s="177">
        <f t="array" ref="U785">SUM(IF(ISERROR(U786:U836),"",U786:U836))</f>
        <v>-0.9711447864</v>
      </c>
      <c r="V785" s="177">
        <f t="array" ref="V785">SUM(IF(ISERROR(V786:V836),"",V786:V836))</f>
        <v>-0.8339048015</v>
      </c>
      <c r="W785" s="177">
        <f t="array" ref="W785">SUM(IF(ISERROR(W786:W836),"",W786:W836))</f>
        <v>-0.711717724</v>
      </c>
      <c r="X785" s="177">
        <f t="array" ref="X785">SUM(IF(ISERROR(X786:X836),"",X786:X836))</f>
        <v>-0.599145945</v>
      </c>
      <c r="Y785" s="177">
        <f t="array" ref="Y785">SUM(IF(ISERROR(Y786:Y836),"",Y786:Y836))</f>
        <v>-0.482931535</v>
      </c>
      <c r="Z785" s="177">
        <f t="array" ref="Z785">SUM(IF(ISERROR(Z786:Z836),"",Z786:Z836))</f>
        <v>-0.3799026038</v>
      </c>
      <c r="AA785" s="177">
        <f t="array" ref="AA785">SUM(IF(ISERROR(AA786:AA836),"",AA786:AA836))</f>
        <v>-0.2691168971</v>
      </c>
      <c r="AB785" s="177">
        <f t="array" ref="AB785">SUM(IF(ISERROR(AB786:AB836),"",AB786:AB836))</f>
        <v>-0.1746910835</v>
      </c>
      <c r="AC785" s="177">
        <f t="array" ref="AC785">SUM(IF(ISERROR(AC786:AC836),"",AC786:AC836))</f>
        <v>-0.1176655155</v>
      </c>
      <c r="AD785" s="177">
        <f t="array" ref="AD785">SUM(IF(ISERROR(AD786:AD836),"",AD786:AD836))</f>
        <v>-0.08728185532</v>
      </c>
      <c r="AE785" s="177">
        <f t="array" ref="AE785">SUM(IF(ISERROR(AE786:AE836),"",AE786:AE836))</f>
        <v>-0.07021108018</v>
      </c>
      <c r="AF785" s="177">
        <f t="array" ref="AF785">SUM(IF(ISERROR(AF786:AF836),"",AF786:AF836))</f>
        <v>-0.1327161166</v>
      </c>
      <c r="AG785" s="177">
        <f t="array" ref="AG785">SUM(IF(ISERROR(AG786:AG836),"",AG786:AG836))</f>
        <v>-0.1423020613</v>
      </c>
      <c r="AH785" s="177">
        <f t="array" ref="AH785">SUM(IF(ISERROR(AH786:AH836),"",AH786:AH836))</f>
        <v>-0.1514445056</v>
      </c>
      <c r="AI785" s="177">
        <f t="array" ref="AI785">SUM(IF(ISERROR(AI786:AI836),"",AI786:AI836))</f>
        <v>-0.1432032245</v>
      </c>
      <c r="AJ785" s="177">
        <f t="array" ref="AJ785">SUM(IF(ISERROR(AJ786:AJ836),"",AJ786:AJ836))</f>
        <v>-0.1791405372</v>
      </c>
      <c r="AK785" s="177">
        <f t="array" ref="AK785">SUM(IF(ISERROR(AK786:AK836),"",AK786:AK836))</f>
        <v>-0.2359900317</v>
      </c>
      <c r="AL785" s="177">
        <f t="array" ref="AL785">SUM(IF(ISERROR(AL786:AL836),"",AL786:AL836))</f>
        <v>-0.3600016206</v>
      </c>
      <c r="AM785" s="177">
        <f t="array" ref="AM785">SUM(IF(ISERROR(AM786:AM836),"",AM786:AM836))</f>
        <v>-0.5812382095</v>
      </c>
      <c r="AN785" s="177">
        <f t="array" ref="AN785">SUM(IF(ISERROR(AN786:AN836),"",AN786:AN836))</f>
        <v>-0.6989756145</v>
      </c>
      <c r="AO785" s="177">
        <f t="array" ref="AO785">SUM(IF(ISERROR(AO786:AO836),"",AO786:AO836))</f>
        <v>-0.684585329</v>
      </c>
      <c r="AP785" s="177">
        <f t="array" ref="AP785">SUM(IF(ISERROR(AP786:AP836),"",AP786:AP836))</f>
        <v>-0.6524165012</v>
      </c>
      <c r="AQ785" s="177">
        <f t="array" ref="AQ785">SUM(IF(ISERROR(AQ786:AQ836),"",AQ786:AQ836))</f>
        <v>-0.716878581</v>
      </c>
      <c r="AR785" s="177">
        <f t="array" ref="AR785">SUM(IF(ISERROR(AR786:AR836),"",AR786:AR836))</f>
        <v>-0.6467753362</v>
      </c>
      <c r="AS785" s="177">
        <f t="array" ref="AS785">SUM(IF(ISERROR(AS786:AS836),"",AS786:AS836))</f>
        <v>-0.7294356283</v>
      </c>
      <c r="AT785" s="177">
        <f t="array" ref="AT785">SUM(IF(ISERROR(AT786:AT836),"",AT786:AT836))</f>
        <v>-0.9178683644</v>
      </c>
      <c r="AU785" s="177">
        <f t="array" ref="AU785">SUM(IF(ISERROR(AU786:AU836),"",AU786:AU836))</f>
        <v>-1.007588212</v>
      </c>
      <c r="AV785" s="177">
        <f t="array" ref="AV785">SUM(IF(ISERROR(AV786:AV836),"",AV786:AV836))</f>
        <v>-1.047874105</v>
      </c>
      <c r="AW785" s="177">
        <f t="array" ref="AW785">SUM(IF(ISERROR(AW786:AW836),"",AW786:AW836))</f>
        <v>-1.066989063</v>
      </c>
      <c r="AX785" s="177">
        <f t="array" ref="AX785">SUM(IF(ISERROR(AX786:AX836),"",AX786:AX836))</f>
        <v>-0.9332604171</v>
      </c>
      <c r="AY785" s="177">
        <f t="array" ref="AY785">SUM(IF(ISERROR(AY786:AY836),"",AY786:AY836))</f>
        <v>-0.8135072767</v>
      </c>
      <c r="AZ785" s="177">
        <f t="array" ref="AZ785">SUM(IF(ISERROR(AZ786:AZ836),"",AZ786:AZ836))</f>
        <v>-0.7031269585</v>
      </c>
      <c r="BA785" s="177">
        <f t="array" ref="BA785">SUM(IF(ISERROR(BA786:BA836),"",BA786:BA836))</f>
        <v>-0.5879158715</v>
      </c>
      <c r="BB785" s="177">
        <f t="array" ref="BB785">SUM(IF(ISERROR(BB786:BB836),"",BB786:BB836))</f>
        <v>-0.4577978495</v>
      </c>
      <c r="BC785" s="177">
        <f t="array" ref="BC785">SUM(IF(ISERROR(BC786:BC836),"",BC786:BC836))</f>
        <v>-0.3208398233</v>
      </c>
      <c r="BD785" s="177">
        <f t="array" ref="BD785">SUM(IF(ISERROR(BD786:BD836),"",BD786:BD836))</f>
        <v>-0.2000460942</v>
      </c>
      <c r="BE785" s="177">
        <f t="array" ref="BE785">SUM(IF(ISERROR(BE786:BE836),"",BE786:BE836))</f>
        <v>-0.1152987995</v>
      </c>
      <c r="BF785" s="177">
        <f t="array" ref="BF785">SUM(IF(ISERROR(BF786:BF836),"",BF786:BF836))</f>
        <v>-0.05811176702</v>
      </c>
      <c r="BG785" s="177">
        <f t="array" ref="BG785">SUM(IF(ISERROR(BG786:BG836),"",BG786:BG836))</f>
        <v>-0.02559961779</v>
      </c>
      <c r="BH785" s="177">
        <f t="array" ref="BH785">SUM(IF(ISERROR(BH786:BH836),"",BH786:BH836))</f>
        <v>-0.01707051128</v>
      </c>
      <c r="BI785" s="177">
        <f t="array" ref="BI785">SUM(IF(ISERROR(BI786:BI836),"",BI786:BI836))</f>
        <v>-0.009601116091</v>
      </c>
      <c r="BJ785" s="177">
        <f t="array" ref="BJ785">SUM(IF(ISERROR(BJ786:BJ836),"",BJ786:BJ836))</f>
        <v>-0.003288158429</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-0.04638126227</v>
      </c>
      <c r="E787" s="177">
        <f>IF($D$677&gt;0,IPMT('Assumptions (Wind)'!$V$10,Model!X$1,'Assumptions (Wind)'!$V$13,'Assumptions (Wind)'!$V$8*Model!$D$677*'Assumptions (Wind)'!$B$2/10^9),0)</f>
        <v>-0.04317958745</v>
      </c>
      <c r="F787" s="177">
        <f>IF($D$677&gt;0,IPMT('Assumptions (Wind)'!$V$10,Model!Y$1,'Assumptions (Wind)'!$V$13,'Assumptions (Wind)'!$V$8*Model!$D$677*'Assumptions (Wind)'!$B$2/10^9),0)</f>
        <v>-0.03972177865</v>
      </c>
      <c r="G787" s="177">
        <f>IF($D$677&gt;0,IPMT('Assumptions (Wind)'!$V$10,Model!Z$1,'Assumptions (Wind)'!$V$13,'Assumptions (Wind)'!$V$8*Model!$D$677*'Assumptions (Wind)'!$B$2/10^9),0)</f>
        <v>-0.03598734514</v>
      </c>
      <c r="H787" s="177">
        <f>IF($D$677&gt;0,IPMT('Assumptions (Wind)'!$V$10,Model!AA$1,'Assumptions (Wind)'!$V$13,'Assumptions (Wind)'!$V$8*Model!$D$677*'Assumptions (Wind)'!$B$2/10^9),0)</f>
        <v>-0.03195415695</v>
      </c>
      <c r="I787" s="177">
        <f>IF($D$677&gt;0,IPMT('Assumptions (Wind)'!$V$10,Model!AB$1,'Assumptions (Wind)'!$V$13,'Assumptions (Wind)'!$V$8*Model!$D$677*'Assumptions (Wind)'!$B$2/10^9),0)</f>
        <v>-0.0275983137</v>
      </c>
      <c r="J787" s="177">
        <f>IF($D$677&gt;0,IPMT('Assumptions (Wind)'!$V$10,Model!AC$1,'Assumptions (Wind)'!$V$13,'Assumptions (Wind)'!$V$8*Model!$D$677*'Assumptions (Wind)'!$B$2/10^9),0)</f>
        <v>-0.02289400299</v>
      </c>
      <c r="K787" s="177">
        <f>IF($D$677&gt;0,IPMT('Assumptions (Wind)'!$V$10,Model!AD$1,'Assumptions (Wind)'!$V$13,'Assumptions (Wind)'!$V$8*Model!$D$677*'Assumptions (Wind)'!$B$2/10^9),0)</f>
        <v>-0.01781334743</v>
      </c>
      <c r="L787" s="177">
        <f>IF($D$677&gt;0,IPMT('Assumptions (Wind)'!$V$10,Model!AE$1,'Assumptions (Wind)'!$V$13,'Assumptions (Wind)'!$V$8*Model!$D$677*'Assumptions (Wind)'!$B$2/10^9),0)</f>
        <v>-0.01232623943</v>
      </c>
      <c r="M787" s="177">
        <f>IF($D$677&gt;0,IPMT('Assumptions (Wind)'!$V$10,Model!AF$1,'Assumptions (Wind)'!$V$13,'Assumptions (Wind)'!$V$8*Model!$D$677*'Assumptions (Wind)'!$B$2/10^9),0)</f>
        <v>-0.006400162779</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-0.009318408739</v>
      </c>
      <c r="F788" s="160">
        <f>IF($E$677&gt;0,IPMT('Assumptions (Wind)'!$V$10,Model!X$1,'Assumptions (Wind)'!$V$13,'Assumptions (Wind)'!$V$8*Model!$E$677*AVERAGE('Assumptions (Wind)'!$B$2:$C$2)/10^9),0)</f>
        <v>-0.008675163748</v>
      </c>
      <c r="G788" s="160">
        <f>IF($E$677&gt;0,IPMT('Assumptions (Wind)'!$V$10,Model!Y$1,'Assumptions (Wind)'!$V$13,'Assumptions (Wind)'!$V$8*Model!$E$677*AVERAGE('Assumptions (Wind)'!$B$2:$C$2)/10^9),0)</f>
        <v>-0.007980459158</v>
      </c>
      <c r="H788" s="160">
        <f>IF($E$677&gt;0,IPMT('Assumptions (Wind)'!$V$10,Model!Z$1,'Assumptions (Wind)'!$V$13,'Assumptions (Wind)'!$V$8*Model!$E$677*AVERAGE('Assumptions (Wind)'!$B$2:$C$2)/10^9),0)</f>
        <v>-0.007230178201</v>
      </c>
      <c r="I788" s="160">
        <f>IF($E$677&gt;0,IPMT('Assumptions (Wind)'!$V$10,Model!AA$1,'Assumptions (Wind)'!$V$13,'Assumptions (Wind)'!$V$8*Model!$E$677*AVERAGE('Assumptions (Wind)'!$B$2:$C$2)/10^9),0)</f>
        <v>-0.006419874767</v>
      </c>
      <c r="J788" s="160">
        <f>IF($E$677&gt;0,IPMT('Assumptions (Wind)'!$V$10,Model!AB$1,'Assumptions (Wind)'!$V$13,'Assumptions (Wind)'!$V$8*Model!$E$677*AVERAGE('Assumptions (Wind)'!$B$2:$C$2)/10^9),0)</f>
        <v>-0.005544747059</v>
      </c>
      <c r="K788" s="160">
        <f>IF($E$677&gt;0,IPMT('Assumptions (Wind)'!$V$10,Model!AC$1,'Assumptions (Wind)'!$V$13,'Assumptions (Wind)'!$V$8*Model!$E$677*AVERAGE('Assumptions (Wind)'!$B$2:$C$2)/10^9),0)</f>
        <v>-0.004599609134</v>
      </c>
      <c r="L788" s="160">
        <f>IF($E$677&gt;0,IPMT('Assumptions (Wind)'!$V$10,Model!AD$1,'Assumptions (Wind)'!$V$13,'Assumptions (Wind)'!$V$8*Model!$E$677*AVERAGE('Assumptions (Wind)'!$B$2:$C$2)/10^9),0)</f>
        <v>-0.003578860175</v>
      </c>
      <c r="M788" s="160">
        <f>IF($E$677&gt;0,IPMT('Assumptions (Wind)'!$V$10,Model!AE$1,'Assumptions (Wind)'!$V$13,'Assumptions (Wind)'!$V$8*Model!$E$677*AVERAGE('Assumptions (Wind)'!$B$2:$C$2)/10^9),0)</f>
        <v>-0.002476451299</v>
      </c>
      <c r="N788" s="177">
        <f>IF($E$677&gt;0,IPMT('Assumptions (Wind)'!$V$10,Model!AF$1,'Assumptions (Wind)'!$V$13,'Assumptions (Wind)'!$V$8*Model!$E$677*AVERAGE('Assumptions (Wind)'!$B$2:$C$2)/10^9),0)</f>
        <v>-0.001285849713</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-0.01085008874</v>
      </c>
      <c r="G789" s="160">
        <f>IF($F$677&gt;0,IPMT('Assumptions (Wind)'!$V$10,Model!X$1,'Assumptions (Wind)'!$V$13,'Assumptions (Wind)'!$V$8*Model!$F$677*AVERAGE('Assumptions (Wind)'!$C$2:$D$2)/10^9),0)</f>
        <v>-0.01010111267</v>
      </c>
      <c r="H789" s="160">
        <f>IF($F$677&gt;0,IPMT('Assumptions (Wind)'!$V$10,Model!Y$1,'Assumptions (Wind)'!$V$13,'Assumptions (Wind)'!$V$8*Model!$F$677*AVERAGE('Assumptions (Wind)'!$C$2:$D$2)/10^9),0)</f>
        <v>-0.009292218501</v>
      </c>
      <c r="I789" s="160">
        <f>IF($F$677&gt;0,IPMT('Assumptions (Wind)'!$V$10,Model!Z$1,'Assumptions (Wind)'!$V$13,'Assumptions (Wind)'!$V$8*Model!$F$677*AVERAGE('Assumptions (Wind)'!$C$2:$D$2)/10^9),0)</f>
        <v>-0.008418612803</v>
      </c>
      <c r="J789" s="160">
        <f>IF($F$677&gt;0,IPMT('Assumptions (Wind)'!$V$10,Model!AA$1,'Assumptions (Wind)'!$V$13,'Assumptions (Wind)'!$V$8*Model!$F$677*AVERAGE('Assumptions (Wind)'!$C$2:$D$2)/10^9),0)</f>
        <v>-0.00747511865</v>
      </c>
      <c r="K789" s="160">
        <f>IF($F$677&gt;0,IPMT('Assumptions (Wind)'!$V$10,Model!AB$1,'Assumptions (Wind)'!$V$13,'Assumptions (Wind)'!$V$8*Model!$F$677*AVERAGE('Assumptions (Wind)'!$C$2:$D$2)/10^9),0)</f>
        <v>-0.006456144964</v>
      </c>
      <c r="L789" s="160">
        <f>IF($F$677&gt;0,IPMT('Assumptions (Wind)'!$V$10,Model!AC$1,'Assumptions (Wind)'!$V$13,'Assumptions (Wind)'!$V$8*Model!$F$677*AVERAGE('Assumptions (Wind)'!$C$2:$D$2)/10^9),0)</f>
        <v>-0.005355653383</v>
      </c>
      <c r="M789" s="160">
        <f>IF($F$677&gt;0,IPMT('Assumptions (Wind)'!$V$10,Model!AD$1,'Assumptions (Wind)'!$V$13,'Assumptions (Wind)'!$V$8*Model!$F$677*AVERAGE('Assumptions (Wind)'!$C$2:$D$2)/10^9),0)</f>
        <v>-0.004167122476</v>
      </c>
      <c r="N789" s="160">
        <f>IF($F$677&gt;0,IPMT('Assumptions (Wind)'!$V$10,Model!AE$1,'Assumptions (Wind)'!$V$13,'Assumptions (Wind)'!$V$8*Model!$F$677*AVERAGE('Assumptions (Wind)'!$C$2:$D$2)/10^9),0)</f>
        <v>-0.002883509096</v>
      </c>
      <c r="O789" s="160">
        <f>IF($F$677&gt;0,IPMT('Assumptions (Wind)'!$V$10,Model!AF$1,'Assumptions (Wind)'!$V$13,'Assumptions (Wind)'!$V$8*Model!$F$677*AVERAGE('Assumptions (Wind)'!$C$2:$D$2)/10^9),0)</f>
        <v>-0.001497206646</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-0.02969204051</v>
      </c>
      <c r="I791" s="160">
        <f>IF($H$677&gt;0,IPMT('Assumptions (Wind)'!$V$10,Model!X$1,'Assumptions (Wind)'!$V$13,'Assumptions (Wind)'!$V$8*Model!$H$677*AVERAGE('Assumptions (Wind)'!$E$2:$F$2)/10^9),0)</f>
        <v>-0.02764241413</v>
      </c>
      <c r="J791" s="160">
        <f>IF($H$677&gt;0,IPMT('Assumptions (Wind)'!$V$10,Model!Y$1,'Assumptions (Wind)'!$V$13,'Assumptions (Wind)'!$V$8*Model!$H$677*AVERAGE('Assumptions (Wind)'!$E$2:$F$2)/10^9),0)</f>
        <v>-0.02542881765</v>
      </c>
      <c r="K791" s="160">
        <f>IF($H$677&gt;0,IPMT('Assumptions (Wind)'!$V$10,Model!Z$1,'Assumptions (Wind)'!$V$13,'Assumptions (Wind)'!$V$8*Model!$H$677*AVERAGE('Assumptions (Wind)'!$E$2:$F$2)/10^9),0)</f>
        <v>-0.02303813345</v>
      </c>
      <c r="L791" s="160">
        <f>IF($H$677&gt;0,IPMT('Assumptions (Wind)'!$V$10,Model!AA$1,'Assumptions (Wind)'!$V$13,'Assumptions (Wind)'!$V$8*Model!$H$677*AVERAGE('Assumptions (Wind)'!$E$2:$F$2)/10^9),0)</f>
        <v>-0.02045619451</v>
      </c>
      <c r="M791" s="160">
        <f>IF($H$677&gt;0,IPMT('Assumptions (Wind)'!$V$10,Model!AB$1,'Assumptions (Wind)'!$V$13,'Assumptions (Wind)'!$V$8*Model!$H$677*AVERAGE('Assumptions (Wind)'!$E$2:$F$2)/10^9),0)</f>
        <v>-0.01766770045</v>
      </c>
      <c r="N791" s="160">
        <f>IF($H$677&gt;0,IPMT('Assumptions (Wind)'!$V$10,Model!AC$1,'Assumptions (Wind)'!$V$13,'Assumptions (Wind)'!$V$8*Model!$H$677*AVERAGE('Assumptions (Wind)'!$E$2:$F$2)/10^9),0)</f>
        <v>-0.01465612687</v>
      </c>
      <c r="O791" s="160">
        <f>IF($H$677&gt;0,IPMT('Assumptions (Wind)'!$V$10,Model!AD$1,'Assumptions (Wind)'!$V$13,'Assumptions (Wind)'!$V$8*Model!$H$677*AVERAGE('Assumptions (Wind)'!$E$2:$F$2)/10^9),0)</f>
        <v>-0.01140362741</v>
      </c>
      <c r="P791" s="160">
        <f>IF($H$677&gt;0,IPMT('Assumptions (Wind)'!$V$10,Model!AE$1,'Assumptions (Wind)'!$V$13,'Assumptions (Wind)'!$V$8*Model!$H$677*AVERAGE('Assumptions (Wind)'!$E$2:$F$2)/10^9),0)</f>
        <v>-0.007890927983</v>
      </c>
      <c r="Q791" s="160">
        <f>IF($H$677&gt;0,IPMT('Assumptions (Wind)'!$V$10,Model!AF$1,'Assumptions (Wind)'!$V$13,'Assumptions (Wind)'!$V$8*Model!$H$677*AVERAGE('Assumptions (Wind)'!$E$2:$F$2)/10^9),0)</f>
        <v>-0.004097212607</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-0.04902823965</v>
      </c>
      <c r="J792" s="160">
        <f>IF($I$677&gt;0,IPMT('Assumptions (Wind)'!$V$10,Model!X$1,'Assumptions (Wind)'!$V$13,'Assumptions (Wind)'!$V$8*Model!$I$677*AVERAGE('Assumptions (Wind)'!$F$2:$G$2)/10^9),0)</f>
        <v>-0.04564384533</v>
      </c>
      <c r="K792" s="160">
        <f>IF($I$677&gt;0,IPMT('Assumptions (Wind)'!$V$10,Model!Y$1,'Assumptions (Wind)'!$V$13,'Assumptions (Wind)'!$V$8*Model!$I$677*AVERAGE('Assumptions (Wind)'!$F$2:$G$2)/10^9),0)</f>
        <v>-0.04198869947</v>
      </c>
      <c r="L792" s="160">
        <f>IF($I$677&gt;0,IPMT('Assumptions (Wind)'!$V$10,Model!Z$1,'Assumptions (Wind)'!$V$13,'Assumptions (Wind)'!$V$8*Model!$I$677*AVERAGE('Assumptions (Wind)'!$F$2:$G$2)/10^9),0)</f>
        <v>-0.03804114194</v>
      </c>
      <c r="M792" s="160">
        <f>IF($I$677&gt;0,IPMT('Assumptions (Wind)'!$V$10,Model!AA$1,'Assumptions (Wind)'!$V$13,'Assumptions (Wind)'!$V$8*Model!$I$677*AVERAGE('Assumptions (Wind)'!$F$2:$G$2)/10^9),0)</f>
        <v>-0.03377777981</v>
      </c>
      <c r="N792" s="160">
        <f>IF($I$677&gt;0,IPMT('Assumptions (Wind)'!$V$10,Model!AB$1,'Assumptions (Wind)'!$V$13,'Assumptions (Wind)'!$V$8*Model!$I$677*AVERAGE('Assumptions (Wind)'!$F$2:$G$2)/10^9),0)</f>
        <v>-0.02917334871</v>
      </c>
      <c r="O792" s="160">
        <f>IF($I$677&gt;0,IPMT('Assumptions (Wind)'!$V$10,Model!AC$1,'Assumptions (Wind)'!$V$13,'Assumptions (Wind)'!$V$8*Model!$I$677*AVERAGE('Assumptions (Wind)'!$F$2:$G$2)/10^9),0)</f>
        <v>-0.02420056312</v>
      </c>
      <c r="P792" s="160">
        <f>IF($I$677&gt;0,IPMT('Assumptions (Wind)'!$V$10,Model!AD$1,'Assumptions (Wind)'!$V$13,'Assumptions (Wind)'!$V$8*Model!$I$677*AVERAGE('Assumptions (Wind)'!$F$2:$G$2)/10^9),0)</f>
        <v>-0.01882995469</v>
      </c>
      <c r="Q792" s="160">
        <f>IF($I$677&gt;0,IPMT('Assumptions (Wind)'!$V$10,Model!AE$1,'Assumptions (Wind)'!$V$13,'Assumptions (Wind)'!$V$8*Model!$I$677*AVERAGE('Assumptions (Wind)'!$F$2:$G$2)/10^9),0)</f>
        <v>-0.01302969758</v>
      </c>
      <c r="R792" s="160">
        <f>IF($I$677&gt;0,IPMT('Assumptions (Wind)'!$V$10,Model!AF$1,'Assumptions (Wind)'!$V$13,'Assumptions (Wind)'!$V$8*Model!$I$677*AVERAGE('Assumptions (Wind)'!$F$2:$G$2)/10^9),0)</f>
        <v>-0.006765419895</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-0.1175160436</v>
      </c>
      <c r="K793" s="160">
        <f>IF($J$677&gt;0,IPMT('Assumptions (Wind)'!$V$10,Model!X$1,'Assumptions (Wind)'!$V$13,'Assumptions (Wind)'!$V$8*Model!$J$677*AVERAGE('Assumptions (Wind)'!$G$2:$H$2)/10^9),0)</f>
        <v>-0.1094039712</v>
      </c>
      <c r="L793" s="160">
        <f>IF($J$677&gt;0,IPMT('Assumptions (Wind)'!$V$10,Model!Y$1,'Assumptions (Wind)'!$V$13,'Assumptions (Wind)'!$V$8*Model!$J$677*AVERAGE('Assumptions (Wind)'!$G$2:$H$2)/10^9),0)</f>
        <v>-0.100642933</v>
      </c>
      <c r="M793" s="160">
        <f>IF($J$677&gt;0,IPMT('Assumptions (Wind)'!$V$10,Model!Z$1,'Assumptions (Wind)'!$V$13,'Assumptions (Wind)'!$V$8*Model!$J$677*AVERAGE('Assumptions (Wind)'!$G$2:$H$2)/10^9),0)</f>
        <v>-0.09118101179</v>
      </c>
      <c r="N793" s="160">
        <f>IF($J$677&gt;0,IPMT('Assumptions (Wind)'!$V$10,Model!AA$1,'Assumptions (Wind)'!$V$13,'Assumptions (Wind)'!$V$8*Model!$J$677*AVERAGE('Assumptions (Wind)'!$G$2:$H$2)/10^9),0)</f>
        <v>-0.08096213683</v>
      </c>
      <c r="O793" s="160">
        <f>IF($J$677&gt;0,IPMT('Assumptions (Wind)'!$V$10,Model!AB$1,'Assumptions (Wind)'!$V$13,'Assumptions (Wind)'!$V$8*Model!$J$677*AVERAGE('Assumptions (Wind)'!$G$2:$H$2)/10^9),0)</f>
        <v>-0.06992575188</v>
      </c>
      <c r="P793" s="160">
        <f>IF($J$677&gt;0,IPMT('Assumptions (Wind)'!$V$10,Model!AC$1,'Assumptions (Wind)'!$V$13,'Assumptions (Wind)'!$V$8*Model!$J$677*AVERAGE('Assumptions (Wind)'!$G$2:$H$2)/10^9),0)</f>
        <v>-0.05800645613</v>
      </c>
      <c r="Q793" s="160">
        <f>IF($J$677&gt;0,IPMT('Assumptions (Wind)'!$V$10,Model!AD$1,'Assumptions (Wind)'!$V$13,'Assumptions (Wind)'!$V$8*Model!$J$677*AVERAGE('Assumptions (Wind)'!$G$2:$H$2)/10^9),0)</f>
        <v>-0.04513361672</v>
      </c>
      <c r="R793" s="160">
        <f>IF($J$677&gt;0,IPMT('Assumptions (Wind)'!$V$10,Model!AE$1,'Assumptions (Wind)'!$V$13,'Assumptions (Wind)'!$V$8*Model!$J$677*AVERAGE('Assumptions (Wind)'!$G$2:$H$2)/10^9),0)</f>
        <v>-0.03123095016</v>
      </c>
      <c r="S793" s="160">
        <f>IF($J$677&gt;0,IPMT('Assumptions (Wind)'!$V$10,Model!AF$1,'Assumptions (Wind)'!$V$13,'Assumptions (Wind)'!$V$8*Model!$J$677*AVERAGE('Assumptions (Wind)'!$G$2:$H$2)/10^9),0)</f>
        <v>-0.01621607028</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-0.2341396204</v>
      </c>
      <c r="L794" s="160">
        <f>IF($K$677&gt;0,IPMT('Assumptions (Wind)'!$V$10,Model!X$1,'Assumptions (Wind)'!$V$13,'Assumptions (Wind)'!$V$8*Model!$K$677*AVERAGE('Assumptions (Wind)'!$H$2:$I$2)/10^9),0)</f>
        <v>-0.2179770821</v>
      </c>
      <c r="M794" s="160">
        <f>IF($K$677&gt;0,IPMT('Assumptions (Wind)'!$V$10,Model!Y$1,'Assumptions (Wind)'!$V$13,'Assumptions (Wind)'!$V$8*Model!$K$677*AVERAGE('Assumptions (Wind)'!$H$2:$I$2)/10^9),0)</f>
        <v>-0.2005215407</v>
      </c>
      <c r="N794" s="160">
        <f>IF($K$677&gt;0,IPMT('Assumptions (Wind)'!$V$10,Model!Z$1,'Assumptions (Wind)'!$V$13,'Assumptions (Wind)'!$V$8*Model!$K$677*AVERAGE('Assumptions (Wind)'!$H$2:$I$2)/10^9),0)</f>
        <v>-0.1816695561</v>
      </c>
      <c r="O794" s="160">
        <f>IF($K$677&gt;0,IPMT('Assumptions (Wind)'!$V$10,Model!AA$1,'Assumptions (Wind)'!$V$13,'Assumptions (Wind)'!$V$8*Model!$K$677*AVERAGE('Assumptions (Wind)'!$H$2:$I$2)/10^9),0)</f>
        <v>-0.1613094127</v>
      </c>
      <c r="P794" s="160">
        <f>IF($K$677&gt;0,IPMT('Assumptions (Wind)'!$V$10,Model!AB$1,'Assumptions (Wind)'!$V$13,'Assumptions (Wind)'!$V$8*Model!$K$677*AVERAGE('Assumptions (Wind)'!$H$2:$I$2)/10^9),0)</f>
        <v>-0.1393204578</v>
      </c>
      <c r="Q794" s="160">
        <f>IF($K$677&gt;0,IPMT('Assumptions (Wind)'!$V$10,Model!AC$1,'Assumptions (Wind)'!$V$13,'Assumptions (Wind)'!$V$8*Model!$K$677*AVERAGE('Assumptions (Wind)'!$H$2:$I$2)/10^9),0)</f>
        <v>-0.1155723865</v>
      </c>
      <c r="R794" s="160">
        <f>IF($K$677&gt;0,IPMT('Assumptions (Wind)'!$V$10,Model!AD$1,'Assumptions (Wind)'!$V$13,'Assumptions (Wind)'!$V$8*Model!$K$677*AVERAGE('Assumptions (Wind)'!$H$2:$I$2)/10^9),0)</f>
        <v>-0.08992446952</v>
      </c>
      <c r="S794" s="160">
        <f>IF($K$677&gt;0,IPMT('Assumptions (Wind)'!$V$10,Model!AE$1,'Assumptions (Wind)'!$V$13,'Assumptions (Wind)'!$V$8*Model!$K$677*AVERAGE('Assumptions (Wind)'!$H$2:$I$2)/10^9),0)</f>
        <v>-0.06222471918</v>
      </c>
      <c r="T794" s="160">
        <f>IF($K$677&gt;0,IPMT('Assumptions (Wind)'!$V$10,Model!AF$1,'Assumptions (Wind)'!$V$13,'Assumptions (Wind)'!$V$8*Model!$K$677*AVERAGE('Assumptions (Wind)'!$H$2:$I$2)/10^9),0)</f>
        <v>-0.0323089888</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-0.1746775505</v>
      </c>
      <c r="M795" s="160">
        <f>IF($L$677&gt;0,IPMT('Assumptions (Wind)'!$V$10,Model!X$1,'Assumptions (Wind)'!$V$13,'Assumptions (Wind)'!$V$8*Model!$L$677*AVERAGE('Assumptions (Wind)'!$I$2:$J$2)/10^9),0)</f>
        <v>-0.1626196485</v>
      </c>
      <c r="N795" s="160">
        <f>IF($L$677&gt;0,IPMT('Assumptions (Wind)'!$V$10,Model!Y$1,'Assumptions (Wind)'!$V$13,'Assumptions (Wind)'!$V$8*Model!$L$677*AVERAGE('Assumptions (Wind)'!$I$2:$J$2)/10^9),0)</f>
        <v>-0.1495971144</v>
      </c>
      <c r="O795" s="160">
        <f>IF($L$677&gt;0,IPMT('Assumptions (Wind)'!$V$10,Model!Z$1,'Assumptions (Wind)'!$V$13,'Assumptions (Wind)'!$V$8*Model!$L$677*AVERAGE('Assumptions (Wind)'!$I$2:$J$2)/10^9),0)</f>
        <v>-0.1355327775</v>
      </c>
      <c r="P795" s="160">
        <f>IF($L$677&gt;0,IPMT('Assumptions (Wind)'!$V$10,Model!AA$1,'Assumptions (Wind)'!$V$13,'Assumptions (Wind)'!$V$8*Model!$L$677*AVERAGE('Assumptions (Wind)'!$I$2:$J$2)/10^9),0)</f>
        <v>-0.1203432936</v>
      </c>
      <c r="Q795" s="160">
        <f>IF($L$677&gt;0,IPMT('Assumptions (Wind)'!$V$10,Model!AB$1,'Assumptions (Wind)'!$V$13,'Assumptions (Wind)'!$V$8*Model!$L$677*AVERAGE('Assumptions (Wind)'!$I$2:$J$2)/10^9),0)</f>
        <v>-0.1039386511</v>
      </c>
      <c r="R795" s="160">
        <f>IF($L$677&gt;0,IPMT('Assumptions (Wind)'!$V$10,Model!AC$1,'Assumptions (Wind)'!$V$13,'Assumptions (Wind)'!$V$8*Model!$L$677*AVERAGE('Assumptions (Wind)'!$I$2:$J$2)/10^9),0)</f>
        <v>-0.08622163713</v>
      </c>
      <c r="S795" s="160">
        <f>IF($L$677&gt;0,IPMT('Assumptions (Wind)'!$V$10,Model!AD$1,'Assumptions (Wind)'!$V$13,'Assumptions (Wind)'!$V$8*Model!$L$677*AVERAGE('Assumptions (Wind)'!$I$2:$J$2)/10^9),0)</f>
        <v>-0.06708726205</v>
      </c>
      <c r="T795" s="160">
        <f>IF($L$677&gt;0,IPMT('Assumptions (Wind)'!$V$10,Model!AE$1,'Assumptions (Wind)'!$V$13,'Assumptions (Wind)'!$V$8*Model!$L$677*AVERAGE('Assumptions (Wind)'!$I$2:$J$2)/10^9),0)</f>
        <v>-0.04642213698</v>
      </c>
      <c r="U795" s="160">
        <f>IF($L$677&gt;0,IPMT('Assumptions (Wind)'!$V$10,Model!AF$1,'Assumptions (Wind)'!$V$13,'Assumptions (Wind)'!$V$8*Model!$L$677*AVERAGE('Assumptions (Wind)'!$I$2:$J$2)/10^9),0)</f>
        <v>-0.02410380189</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-0.05618908124</v>
      </c>
      <c r="N796" s="160">
        <f>IF($M$677&gt;0,IPMT('Assumptions (Wind)'!$V$10,Model!X$1,'Assumptions (Wind)'!$V$13,'Assumptions (Wind)'!$V$8*Model!$M$677*AVERAGE('Assumptions (Wind)'!$J$2:$K$2)/10^9),0)</f>
        <v>-0.05231037769</v>
      </c>
      <c r="O796" s="160">
        <f>IF($M$677&gt;0,IPMT('Assumptions (Wind)'!$V$10,Model!Y$1,'Assumptions (Wind)'!$V$13,'Assumptions (Wind)'!$V$8*Model!$M$677*AVERAGE('Assumptions (Wind)'!$J$2:$K$2)/10^9),0)</f>
        <v>-0.04812137786</v>
      </c>
      <c r="P796" s="160">
        <f>IF($M$677&gt;0,IPMT('Assumptions (Wind)'!$V$10,Model!Z$1,'Assumptions (Wind)'!$V$13,'Assumptions (Wind)'!$V$8*Model!$M$677*AVERAGE('Assumptions (Wind)'!$J$2:$K$2)/10^9),0)</f>
        <v>-0.04359725804</v>
      </c>
      <c r="Q796" s="160">
        <f>IF($M$677&gt;0,IPMT('Assumptions (Wind)'!$V$10,Model!AA$1,'Assumptions (Wind)'!$V$13,'Assumptions (Wind)'!$V$8*Model!$M$677*AVERAGE('Assumptions (Wind)'!$J$2:$K$2)/10^9),0)</f>
        <v>-0.03871120863</v>
      </c>
      <c r="R796" s="160">
        <f>IF($M$677&gt;0,IPMT('Assumptions (Wind)'!$V$10,Model!AB$1,'Assumptions (Wind)'!$V$13,'Assumptions (Wind)'!$V$8*Model!$M$677*AVERAGE('Assumptions (Wind)'!$J$2:$K$2)/10^9),0)</f>
        <v>-0.03343427528</v>
      </c>
      <c r="S796" s="160">
        <f>IF($M$677&gt;0,IPMT('Assumptions (Wind)'!$V$10,Model!AC$1,'Assumptions (Wind)'!$V$13,'Assumptions (Wind)'!$V$8*Model!$M$677*AVERAGE('Assumptions (Wind)'!$J$2:$K$2)/10^9),0)</f>
        <v>-0.02773518725</v>
      </c>
      <c r="T796" s="160">
        <f>IF($M$677&gt;0,IPMT('Assumptions (Wind)'!$V$10,Model!AD$1,'Assumptions (Wind)'!$V$13,'Assumptions (Wind)'!$V$8*Model!$M$677*AVERAGE('Assumptions (Wind)'!$J$2:$K$2)/10^9),0)</f>
        <v>-0.02158017219</v>
      </c>
      <c r="U796" s="160">
        <f>IF($M$677&gt;0,IPMT('Assumptions (Wind)'!$V$10,Model!AE$1,'Assumptions (Wind)'!$V$13,'Assumptions (Wind)'!$V$8*Model!$M$677*AVERAGE('Assumptions (Wind)'!$J$2:$K$2)/10^9),0)</f>
        <v>-0.01493275591</v>
      </c>
      <c r="V796" s="160">
        <f>IF($M$677&gt;0,IPMT('Assumptions (Wind)'!$V$10,Model!AF$1,'Assumptions (Wind)'!$V$13,'Assumptions (Wind)'!$V$8*Model!$M$677*AVERAGE('Assumptions (Wind)'!$J$2:$K$2)/10^9),0)</f>
        <v>-0.00775354634</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-0.04711267314</v>
      </c>
      <c r="O797" s="177">
        <f>IF($N$677&gt;0,IPMT('Assumptions (Wind)'!$V$10,Model!X$1,'Assumptions (Wind)'!$V$13,'Assumptions (Wind)'!$V$8*Model!$N$677*AVERAGE('Assumptions (Wind)'!$K$2:$L$2)/10^9),0)</f>
        <v>-0.0438605094</v>
      </c>
      <c r="P797" s="177">
        <f>IF($N$677&gt;0,IPMT('Assumptions (Wind)'!$V$10,Model!Y$1,'Assumptions (Wind)'!$V$13,'Assumptions (Wind)'!$V$8*Model!$N$677*AVERAGE('Assumptions (Wind)'!$K$2:$L$2)/10^9),0)</f>
        <v>-0.04034817256</v>
      </c>
      <c r="Q797" s="177">
        <f>IF($N$677&gt;0,IPMT('Assumptions (Wind)'!$V$10,Model!Z$1,'Assumptions (Wind)'!$V$13,'Assumptions (Wind)'!$V$8*Model!$N$677*AVERAGE('Assumptions (Wind)'!$K$2:$L$2)/10^9),0)</f>
        <v>-0.03655484878</v>
      </c>
      <c r="R797" s="177">
        <f>IF($N$677&gt;0,IPMT('Assumptions (Wind)'!$V$10,Model!AA$1,'Assumptions (Wind)'!$V$13,'Assumptions (Wind)'!$V$8*Model!$N$677*AVERAGE('Assumptions (Wind)'!$K$2:$L$2)/10^9),0)</f>
        <v>-0.03245805909</v>
      </c>
      <c r="S797" s="177">
        <f>IF($N$677&gt;0,IPMT('Assumptions (Wind)'!$V$10,Model!AB$1,'Assumptions (Wind)'!$V$13,'Assumptions (Wind)'!$V$8*Model!$N$677*AVERAGE('Assumptions (Wind)'!$K$2:$L$2)/10^9),0)</f>
        <v>-0.02803352623</v>
      </c>
      <c r="T797" s="177">
        <f>IF($N$677&gt;0,IPMT('Assumptions (Wind)'!$V$10,Model!AC$1,'Assumptions (Wind)'!$V$13,'Assumptions (Wind)'!$V$8*Model!$N$677*AVERAGE('Assumptions (Wind)'!$K$2:$L$2)/10^9),0)</f>
        <v>-0.02325503074</v>
      </c>
      <c r="U797" s="177">
        <f>IF($N$677&gt;0,IPMT('Assumptions (Wind)'!$V$10,Model!AD$1,'Assumptions (Wind)'!$V$13,'Assumptions (Wind)'!$V$8*Model!$N$677*AVERAGE('Assumptions (Wind)'!$K$2:$L$2)/10^9),0)</f>
        <v>-0.01809425561</v>
      </c>
      <c r="V797" s="177">
        <f>IF($N$677&gt;0,IPMT('Assumptions (Wind)'!$V$10,Model!AE$1,'Assumptions (Wind)'!$V$13,'Assumptions (Wind)'!$V$8*Model!$N$677*AVERAGE('Assumptions (Wind)'!$K$2:$L$2)/10^9),0)</f>
        <v>-0.01252061847</v>
      </c>
      <c r="W797" s="177">
        <f>IF($N$677&gt;0,IPMT('Assumptions (Wind)'!$V$10,Model!AF$1,'Assumptions (Wind)'!$V$13,'Assumptions (Wind)'!$V$8*Model!$N$677*AVERAGE('Assumptions (Wind)'!$K$2:$L$2)/10^9),0)</f>
        <v>-0.00650109036</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-0.1620974121</v>
      </c>
      <c r="P798" s="160">
        <f>IF($O$677&gt;0,IPMT('Assumptions (Wind)'!$V$10,Model!X$1,'Assumptions (Wind)'!$V$13,'Assumptions (Wind)'!$V$8*Model!$O$677*AVERAGE('Assumptions (Wind)'!$L$2:$M$2)/10^9),0)</f>
        <v>-0.1509079106</v>
      </c>
      <c r="Q798" s="160">
        <f>IF($O$677&gt;0,IPMT('Assumptions (Wind)'!$V$10,Model!Y$1,'Assumptions (Wind)'!$V$13,'Assumptions (Wind)'!$V$8*Model!$O$677*AVERAGE('Assumptions (Wind)'!$L$2:$M$2)/10^9),0)</f>
        <v>-0.138823249</v>
      </c>
      <c r="R798" s="160">
        <f>IF($O$677&gt;0,IPMT('Assumptions (Wind)'!$V$10,Model!Z$1,'Assumptions (Wind)'!$V$13,'Assumptions (Wind)'!$V$8*Model!$O$677*AVERAGE('Assumptions (Wind)'!$L$2:$M$2)/10^9),0)</f>
        <v>-0.1257718145</v>
      </c>
      <c r="S798" s="160">
        <f>IF($O$677&gt;0,IPMT('Assumptions (Wind)'!$V$10,Model!AA$1,'Assumptions (Wind)'!$V$13,'Assumptions (Wind)'!$V$8*Model!$O$677*AVERAGE('Assumptions (Wind)'!$L$2:$M$2)/10^9),0)</f>
        <v>-0.1116762652</v>
      </c>
      <c r="T798" s="160">
        <f>IF($O$677&gt;0,IPMT('Assumptions (Wind)'!$V$10,Model!AB$1,'Assumptions (Wind)'!$V$13,'Assumptions (Wind)'!$V$8*Model!$O$677*AVERAGE('Assumptions (Wind)'!$L$2:$M$2)/10^9),0)</f>
        <v>-0.096453072</v>
      </c>
      <c r="U798" s="160">
        <f>IF($O$677&gt;0,IPMT('Assumptions (Wind)'!$V$10,Model!AC$1,'Assumptions (Wind)'!$V$13,'Assumptions (Wind)'!$V$8*Model!$O$677*AVERAGE('Assumptions (Wind)'!$L$2:$M$2)/10^9),0)</f>
        <v>-0.08001202332</v>
      </c>
      <c r="V798" s="160">
        <f>IF($O$677&gt;0,IPMT('Assumptions (Wind)'!$V$10,Model!AD$1,'Assumptions (Wind)'!$V$13,'Assumptions (Wind)'!$V$8*Model!$O$677*AVERAGE('Assumptions (Wind)'!$L$2:$M$2)/10^9),0)</f>
        <v>-0.06225569074</v>
      </c>
      <c r="W798" s="160">
        <f>IF($O$677&gt;0,IPMT('Assumptions (Wind)'!$V$10,Model!AE$1,'Assumptions (Wind)'!$V$13,'Assumptions (Wind)'!$V$8*Model!$O$677*AVERAGE('Assumptions (Wind)'!$L$2:$M$2)/10^9),0)</f>
        <v>-0.04307885155</v>
      </c>
      <c r="X798" s="160">
        <f>IF($O$677&gt;0,IPMT('Assumptions (Wind)'!$V$10,Model!AF$1,'Assumptions (Wind)'!$V$13,'Assumptions (Wind)'!$V$8*Model!$O$677*AVERAGE('Assumptions (Wind)'!$L$2:$M$2)/10^9),0)</f>
        <v>-0.02236786523</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-0.01449715239</v>
      </c>
      <c r="Q799" s="177">
        <f>IF($P$677&gt;0,IPMT('Assumptions (Wind)'!$V$10,Model!X$1,'Assumptions (Wind)'!$V$13,'Assumptions (Wind)'!$V$8*Model!$P$677*AVERAGE('Assumptions (Wind)'!$M$2:$N$2)/10^9),0)</f>
        <v>-0.01349642137</v>
      </c>
      <c r="R799" s="177">
        <f>IF($P$677&gt;0,IPMT('Assumptions (Wind)'!$V$10,Model!Y$1,'Assumptions (Wind)'!$V$13,'Assumptions (Wind)'!$V$8*Model!$P$677*AVERAGE('Assumptions (Wind)'!$M$2:$N$2)/10^9),0)</f>
        <v>-0.01241563188</v>
      </c>
      <c r="S799" s="177">
        <f>IF($P$677&gt;0,IPMT('Assumptions (Wind)'!$V$10,Model!Z$1,'Assumptions (Wind)'!$V$13,'Assumptions (Wind)'!$V$8*Model!$P$677*AVERAGE('Assumptions (Wind)'!$M$2:$N$2)/10^9),0)</f>
        <v>-0.01124837922</v>
      </c>
      <c r="T799" s="177">
        <f>IF($P$677&gt;0,IPMT('Assumptions (Wind)'!$V$10,Model!AA$1,'Assumptions (Wind)'!$V$13,'Assumptions (Wind)'!$V$8*Model!$P$677*AVERAGE('Assumptions (Wind)'!$M$2:$N$2)/10^9),0)</f>
        <v>-0.009987746347</v>
      </c>
      <c r="U799" s="177">
        <f>IF($P$677&gt;0,IPMT('Assumptions (Wind)'!$V$10,Model!AB$1,'Assumptions (Wind)'!$V$13,'Assumptions (Wind)'!$V$8*Model!$P$677*AVERAGE('Assumptions (Wind)'!$M$2:$N$2)/10^9),0)</f>
        <v>-0.008626262846</v>
      </c>
      <c r="V799" s="177">
        <f>IF($P$677&gt;0,IPMT('Assumptions (Wind)'!$V$10,Model!AC$1,'Assumptions (Wind)'!$V$13,'Assumptions (Wind)'!$V$8*Model!$P$677*AVERAGE('Assumptions (Wind)'!$M$2:$N$2)/10^9),0)</f>
        <v>-0.007155860665</v>
      </c>
      <c r="W799" s="177">
        <f>IF($P$677&gt;0,IPMT('Assumptions (Wind)'!$V$10,Model!AD$1,'Assumptions (Wind)'!$V$13,'Assumptions (Wind)'!$V$8*Model!$P$677*AVERAGE('Assumptions (Wind)'!$M$2:$N$2)/10^9),0)</f>
        <v>-0.00556782631</v>
      </c>
      <c r="X799" s="177">
        <f>IF($P$677&gt;0,IPMT('Assumptions (Wind)'!$V$10,Model!AE$1,'Assumptions (Wind)'!$V$13,'Assumptions (Wind)'!$V$8*Model!$P$677*AVERAGE('Assumptions (Wind)'!$M$2:$N$2)/10^9),0)</f>
        <v>-0.003852749206</v>
      </c>
      <c r="Y799" s="177">
        <f>IF($P$677&gt;0,IPMT('Assumptions (Wind)'!$V$10,Model!AF$1,'Assumptions (Wind)'!$V$13,'Assumptions (Wind)'!$V$8*Model!$P$677*AVERAGE('Assumptions (Wind)'!$M$2:$N$2)/10^9),0)</f>
        <v>-0.002000465934</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-0.1805074555</v>
      </c>
      <c r="R800" s="160">
        <f>IF($Q$677&gt;0,IPMT('Assumptions (Wind)'!$V$10,Model!X$1,'Assumptions (Wind)'!$V$13,'Assumptions (Wind)'!$V$8*Model!$Q$677*AVERAGE('Assumptions (Wind)'!$N$2:$O$2)/10^9),0)</f>
        <v>-0.1680471181</v>
      </c>
      <c r="S800" s="160">
        <f>IF($Q$677&gt;0,IPMT('Assumptions (Wind)'!$V$10,Model!Y$1,'Assumptions (Wind)'!$V$13,'Assumptions (Wind)'!$V$8*Model!$Q$677*AVERAGE('Assumptions (Wind)'!$N$2:$O$2)/10^9),0)</f>
        <v>-0.1545899538</v>
      </c>
      <c r="T800" s="160">
        <f>IF($Q$677&gt;0,IPMT('Assumptions (Wind)'!$V$10,Model!Z$1,'Assumptions (Wind)'!$V$13,'Assumptions (Wind)'!$V$8*Model!$Q$677*AVERAGE('Assumptions (Wind)'!$N$2:$O$2)/10^9),0)</f>
        <v>-0.1400562163</v>
      </c>
      <c r="U800" s="160">
        <f>IF($Q$677&gt;0,IPMT('Assumptions (Wind)'!$V$10,Model!AA$1,'Assumptions (Wind)'!$V$13,'Assumptions (Wind)'!$V$8*Model!$Q$677*AVERAGE('Assumptions (Wind)'!$N$2:$O$2)/10^9),0)</f>
        <v>-0.1243597798</v>
      </c>
      <c r="V800" s="160">
        <f>IF($Q$677&gt;0,IPMT('Assumptions (Wind)'!$V$10,Model!AB$1,'Assumptions (Wind)'!$V$13,'Assumptions (Wind)'!$V$8*Model!$Q$677*AVERAGE('Assumptions (Wind)'!$N$2:$O$2)/10^9),0)</f>
        <v>-0.1074076284</v>
      </c>
      <c r="W800" s="160">
        <f>IF($Q$677&gt;0,IPMT('Assumptions (Wind)'!$V$10,Model!AC$1,'Assumptions (Wind)'!$V$13,'Assumptions (Wind)'!$V$8*Model!$Q$677*AVERAGE('Assumptions (Wind)'!$N$2:$O$2)/10^9),0)</f>
        <v>-0.08909930485</v>
      </c>
      <c r="X800" s="160">
        <f>IF($Q$677&gt;0,IPMT('Assumptions (Wind)'!$V$10,Model!AD$1,'Assumptions (Wind)'!$V$13,'Assumptions (Wind)'!$V$8*Model!$Q$677*AVERAGE('Assumptions (Wind)'!$N$2:$O$2)/10^9),0)</f>
        <v>-0.06932631544</v>
      </c>
      <c r="Y800" s="160">
        <f>IF($Q$677&gt;0,IPMT('Assumptions (Wind)'!$V$10,Model!AE$1,'Assumptions (Wind)'!$V$13,'Assumptions (Wind)'!$V$8*Model!$Q$677*AVERAGE('Assumptions (Wind)'!$N$2:$O$2)/10^9),0)</f>
        <v>-0.04797148688</v>
      </c>
      <c r="Z800" s="160">
        <f>IF($Q$677&gt;0,IPMT('Assumptions (Wind)'!$V$10,Model!AF$1,'Assumptions (Wind)'!$V$13,'Assumptions (Wind)'!$V$8*Model!$Q$677*AVERAGE('Assumptions (Wind)'!$N$2:$O$2)/10^9),0)</f>
        <v>-0.02490827203</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-0.2939974172</v>
      </c>
      <c r="S801" s="177">
        <f>IF($R$677&gt;0,IPMT('Assumptions (Wind)'!$V$10,Model!X$1,'Assumptions (Wind)'!$V$13,'Assumptions (Wind)'!$V$8*Model!$R$677*AVERAGE('Assumptions (Wind)'!$O$2:$P$2)/10^9),0)</f>
        <v>-0.2737029258</v>
      </c>
      <c r="T801" s="177">
        <f>IF($R$677&gt;0,IPMT('Assumptions (Wind)'!$V$10,Model!Y$1,'Assumptions (Wind)'!$V$13,'Assumptions (Wind)'!$V$8*Model!$R$677*AVERAGE('Assumptions (Wind)'!$O$2:$P$2)/10^9),0)</f>
        <v>-0.2517848751</v>
      </c>
      <c r="U801" s="177">
        <f>IF($R$677&gt;0,IPMT('Assumptions (Wind)'!$V$10,Model!Z$1,'Assumptions (Wind)'!$V$13,'Assumptions (Wind)'!$V$8*Model!$R$677*AVERAGE('Assumptions (Wind)'!$O$2:$P$2)/10^9),0)</f>
        <v>-0.2281133803</v>
      </c>
      <c r="V801" s="177">
        <f>IF($R$677&gt;0,IPMT('Assumptions (Wind)'!$V$10,Model!AA$1,'Assumptions (Wind)'!$V$13,'Assumptions (Wind)'!$V$8*Model!$R$677*AVERAGE('Assumptions (Wind)'!$O$2:$P$2)/10^9),0)</f>
        <v>-0.202548166</v>
      </c>
      <c r="W801" s="177">
        <f>IF($R$677&gt;0,IPMT('Assumptions (Wind)'!$V$10,Model!AB$1,'Assumptions (Wind)'!$V$13,'Assumptions (Wind)'!$V$8*Model!$R$677*AVERAGE('Assumptions (Wind)'!$O$2:$P$2)/10^9),0)</f>
        <v>-0.1749377345</v>
      </c>
      <c r="X801" s="177">
        <f>IF($R$677&gt;0,IPMT('Assumptions (Wind)'!$V$10,Model!AC$1,'Assumptions (Wind)'!$V$13,'Assumptions (Wind)'!$V$8*Model!$R$677*AVERAGE('Assumptions (Wind)'!$O$2:$P$2)/10^9),0)</f>
        <v>-0.1451184685</v>
      </c>
      <c r="Y801" s="177">
        <f>IF($R$677&gt;0,IPMT('Assumptions (Wind)'!$V$10,Model!AD$1,'Assumptions (Wind)'!$V$13,'Assumptions (Wind)'!$V$8*Model!$R$677*AVERAGE('Assumptions (Wind)'!$O$2:$P$2)/10^9),0)</f>
        <v>-0.1129136613</v>
      </c>
      <c r="Z801" s="177">
        <f>IF($R$677&gt;0,IPMT('Assumptions (Wind)'!$V$10,Model!AE$1,'Assumptions (Wind)'!$V$13,'Assumptions (Wind)'!$V$8*Model!$R$677*AVERAGE('Assumptions (Wind)'!$O$2:$P$2)/10^9),0)</f>
        <v>-0.07813246939</v>
      </c>
      <c r="AA801" s="177">
        <f>IF($R$677&gt;0,IPMT('Assumptions (Wind)'!$V$10,Model!AF$1,'Assumptions (Wind)'!$V$13,'Assumptions (Wind)'!$V$8*Model!$R$677*AVERAGE('Assumptions (Wind)'!$O$2:$P$2)/10^9),0)</f>
        <v>-0.04056878219</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-0.2012579906</v>
      </c>
      <c r="T802" s="160">
        <f>IF($S$677&gt;0,IPMT('Assumptions (Wind)'!$V$10,Model!X$1,'Assumptions (Wind)'!$V$13,'Assumptions (Wind)'!$V$8*Model!$S$677*AVERAGE('Assumptions (Wind)'!$P$2:$Q$2)/10^9),0)</f>
        <v>-0.1873652544</v>
      </c>
      <c r="U802" s="160">
        <f>IF($S$677&gt;0,IPMT('Assumptions (Wind)'!$V$10,Model!Y$1,'Assumptions (Wind)'!$V$13,'Assumptions (Wind)'!$V$8*Model!$S$677*AVERAGE('Assumptions (Wind)'!$P$2:$Q$2)/10^9),0)</f>
        <v>-0.1723610993</v>
      </c>
      <c r="V802" s="160">
        <f>IF($S$677&gt;0,IPMT('Assumptions (Wind)'!$V$10,Model!Z$1,'Assumptions (Wind)'!$V$13,'Assumptions (Wind)'!$V$8*Model!$S$677*AVERAGE('Assumptions (Wind)'!$P$2:$Q$2)/10^9),0)</f>
        <v>-0.1561566118</v>
      </c>
      <c r="W802" s="160">
        <f>IF($S$677&gt;0,IPMT('Assumptions (Wind)'!$V$10,Model!AA$1,'Assumptions (Wind)'!$V$13,'Assumptions (Wind)'!$V$8*Model!$S$677*AVERAGE('Assumptions (Wind)'!$P$2:$Q$2)/10^9),0)</f>
        <v>-0.1386557653</v>
      </c>
      <c r="X802" s="160">
        <f>IF($S$677&gt;0,IPMT('Assumptions (Wind)'!$V$10,Model!AB$1,'Assumptions (Wind)'!$V$13,'Assumptions (Wind)'!$V$8*Model!$S$677*AVERAGE('Assumptions (Wind)'!$P$2:$Q$2)/10^9),0)</f>
        <v>-0.1197548511</v>
      </c>
      <c r="Y802" s="160">
        <f>IF($S$677&gt;0,IPMT('Assumptions (Wind)'!$V$10,Model!AC$1,'Assumptions (Wind)'!$V$13,'Assumptions (Wind)'!$V$8*Model!$S$677*AVERAGE('Assumptions (Wind)'!$P$2:$Q$2)/10^9),0)</f>
        <v>-0.09934186378</v>
      </c>
      <c r="Z802" s="160">
        <f>IF($S$677&gt;0,IPMT('Assumptions (Wind)'!$V$10,Model!AD$1,'Assumptions (Wind)'!$V$13,'Assumptions (Wind)'!$V$8*Model!$S$677*AVERAGE('Assumptions (Wind)'!$P$2:$Q$2)/10^9),0)</f>
        <v>-0.07729583745</v>
      </c>
      <c r="AA802" s="160">
        <f>IF($S$677&gt;0,IPMT('Assumptions (Wind)'!$V$10,Model!AE$1,'Assumptions (Wind)'!$V$13,'Assumptions (Wind)'!$V$8*Model!$S$677*AVERAGE('Assumptions (Wind)'!$P$2:$Q$2)/10^9),0)</f>
        <v>-0.05348612902</v>
      </c>
      <c r="AB802" s="160">
        <f>IF($S$677&gt;0,IPMT('Assumptions (Wind)'!$V$10,Model!AF$1,'Assumptions (Wind)'!$V$13,'Assumptions (Wind)'!$V$8*Model!$S$677*AVERAGE('Assumptions (Wind)'!$P$2:$Q$2)/10^9),0)</f>
        <v>-0.02777164391</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-0.1641349944</v>
      </c>
      <c r="U803" s="160">
        <f>IF($T$677&gt;0,IPMT('Assumptions (Wind)'!$V$10,Model!X$1,'Assumptions (Wind)'!$V$13,'Assumptions (Wind)'!$V$8*Model!$T$677*AVERAGE('Assumptions (Wind)'!$Q$2:$R$2)/10^9),0)</f>
        <v>-0.1528048396</v>
      </c>
      <c r="V803" s="160">
        <f>IF($T$677&gt;0,IPMT('Assumptions (Wind)'!$V$10,Model!Y$1,'Assumptions (Wind)'!$V$13,'Assumptions (Wind)'!$V$8*Model!$T$677*AVERAGE('Assumptions (Wind)'!$Q$2:$R$2)/10^9),0)</f>
        <v>-0.1405682725</v>
      </c>
      <c r="W803" s="160">
        <f>IF($T$677&gt;0,IPMT('Assumptions (Wind)'!$V$10,Model!Z$1,'Assumptions (Wind)'!$V$13,'Assumptions (Wind)'!$V$8*Model!$T$677*AVERAGE('Assumptions (Wind)'!$Q$2:$R$2)/10^9),0)</f>
        <v>-0.12735278</v>
      </c>
      <c r="X803" s="160">
        <f>IF($T$677&gt;0,IPMT('Assumptions (Wind)'!$V$10,Model!AA$1,'Assumptions (Wind)'!$V$13,'Assumptions (Wind)'!$V$8*Model!$T$677*AVERAGE('Assumptions (Wind)'!$Q$2:$R$2)/10^9),0)</f>
        <v>-0.1130800481</v>
      </c>
      <c r="Y803" s="160">
        <f>IF($T$677&gt;0,IPMT('Assumptions (Wind)'!$V$10,Model!AB$1,'Assumptions (Wind)'!$V$13,'Assumptions (Wind)'!$V$8*Model!$T$677*AVERAGE('Assumptions (Wind)'!$Q$2:$R$2)/10^9),0)</f>
        <v>-0.09766549771</v>
      </c>
      <c r="Z803" s="160">
        <f>IF($T$677&gt;0,IPMT('Assumptions (Wind)'!$V$10,Model!AC$1,'Assumptions (Wind)'!$V$13,'Assumptions (Wind)'!$V$8*Model!$T$677*AVERAGE('Assumptions (Wind)'!$Q$2:$R$2)/10^9),0)</f>
        <v>-0.08101778323</v>
      </c>
      <c r="AA803" s="160">
        <f>IF($T$677&gt;0,IPMT('Assumptions (Wind)'!$V$10,Model!AD$1,'Assumptions (Wind)'!$V$13,'Assumptions (Wind)'!$V$8*Model!$T$677*AVERAGE('Assumptions (Wind)'!$Q$2:$R$2)/10^9),0)</f>
        <v>-0.0630382516</v>
      </c>
      <c r="AB803" s="160">
        <f>IF($T$677&gt;0,IPMT('Assumptions (Wind)'!$V$10,Model!AE$1,'Assumptions (Wind)'!$V$13,'Assumptions (Wind)'!$V$8*Model!$T$677*AVERAGE('Assumptions (Wind)'!$Q$2:$R$2)/10^9),0)</f>
        <v>-0.04362035744</v>
      </c>
      <c r="AC803" s="160">
        <f>IF($T$677&gt;0,IPMT('Assumptions (Wind)'!$V$10,Model!AF$1,'Assumptions (Wind)'!$V$13,'Assumptions (Wind)'!$V$8*Model!$T$677*AVERAGE('Assumptions (Wind)'!$Q$2:$R$2)/10^9),0)</f>
        <v>-0.02264903175</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-0.1477365877</v>
      </c>
      <c r="V804" s="160">
        <f>IF($U$677&gt;0,IPMT('Assumptions (Wind)'!$V$10,Model!X$1,'Assumptions (Wind)'!$V$13,'Assumptions (Wind)'!$V$8*Model!$U$677*AVERAGE('Assumptions (Wind)'!$R$2:$S$2)/10^9),0)</f>
        <v>-0.1375384066</v>
      </c>
      <c r="W804" s="160">
        <f>IF($U$677&gt;0,IPMT('Assumptions (Wind)'!$V$10,Model!Y$1,'Assumptions (Wind)'!$V$13,'Assumptions (Wind)'!$V$8*Model!$U$677*AVERAGE('Assumptions (Wind)'!$R$2:$S$2)/10^9),0)</f>
        <v>-0.126524371</v>
      </c>
      <c r="X804" s="160">
        <f>IF($U$677&gt;0,IPMT('Assumptions (Wind)'!$V$10,Model!Z$1,'Assumptions (Wind)'!$V$13,'Assumptions (Wind)'!$V$8*Model!$U$677*AVERAGE('Assumptions (Wind)'!$R$2:$S$2)/10^9),0)</f>
        <v>-0.1146292126</v>
      </c>
      <c r="Y804" s="160">
        <f>IF($U$677&gt;0,IPMT('Assumptions (Wind)'!$V$10,Model!AA$1,'Assumptions (Wind)'!$V$13,'Assumptions (Wind)'!$V$8*Model!$U$677*AVERAGE('Assumptions (Wind)'!$R$2:$S$2)/10^9),0)</f>
        <v>-0.1017824414</v>
      </c>
      <c r="Z804" s="160">
        <f>IF($U$677&gt;0,IPMT('Assumptions (Wind)'!$V$10,Model!AB$1,'Assumptions (Wind)'!$V$13,'Assumptions (Wind)'!$V$8*Model!$U$677*AVERAGE('Assumptions (Wind)'!$R$2:$S$2)/10^9),0)</f>
        <v>-0.08790792862</v>
      </c>
      <c r="AA804" s="160">
        <f>IF($U$677&gt;0,IPMT('Assumptions (Wind)'!$V$10,Model!AC$1,'Assumptions (Wind)'!$V$13,'Assumptions (Wind)'!$V$8*Model!$U$677*AVERAGE('Assumptions (Wind)'!$R$2:$S$2)/10^9),0)</f>
        <v>-0.07292345478</v>
      </c>
      <c r="AB804" s="160">
        <f>IF($U$677&gt;0,IPMT('Assumptions (Wind)'!$V$10,Model!AD$1,'Assumptions (Wind)'!$V$13,'Assumptions (Wind)'!$V$8*Model!$U$677*AVERAGE('Assumptions (Wind)'!$R$2:$S$2)/10^9),0)</f>
        <v>-0.05674022303</v>
      </c>
      <c r="AC804" s="160">
        <f>IF($U$677&gt;0,IPMT('Assumptions (Wind)'!$V$10,Model!AE$1,'Assumptions (Wind)'!$V$13,'Assumptions (Wind)'!$V$8*Model!$U$677*AVERAGE('Assumptions (Wind)'!$R$2:$S$2)/10^9),0)</f>
        <v>-0.03926233274</v>
      </c>
      <c r="AD804" s="160">
        <f>IF($U$677&gt;0,IPMT('Assumptions (Wind)'!$V$10,Model!AF$1,'Assumptions (Wind)'!$V$13,'Assumptions (Wind)'!$V$8*Model!$U$677*AVERAGE('Assumptions (Wind)'!$R$2:$S$2)/10^9),0)</f>
        <v>-0.02038621123</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-0.01101643473</v>
      </c>
      <c r="Y807" s="160">
        <f>IF($X$677&gt;0,IPMT('Assumptions (Wind)'!$V$10,Model!X1,'Assumptions (Wind)'!$V$13,'Assumptions (Wind)'!$V$8*Model!$X$677*'Assumptions (Wind)'!$V$2/10^9),0)</f>
        <v>-0.01025597587</v>
      </c>
      <c r="Z807" s="160">
        <f>IF($X$677&gt;0,IPMT('Assumptions (Wind)'!$V$10,Model!Y1,'Assumptions (Wind)'!$V$13,'Assumptions (Wind)'!$V$8*Model!$X$677*'Assumptions (Wind)'!$V$2/10^9),0)</f>
        <v>-0.009434680306</v>
      </c>
      <c r="AA807" s="160">
        <f>IF($X$677&gt;0,IPMT('Assumptions (Wind)'!$V$10,Model!Z1,'Assumptions (Wind)'!$V$13,'Assumptions (Wind)'!$V$8*Model!$X$677*'Assumptions (Wind)'!$V$2/10^9),0)</f>
        <v>-0.008547681096</v>
      </c>
      <c r="AB807" s="160">
        <f>IF($X$677&gt;0,IPMT('Assumptions (Wind)'!$V$10,Model!AA1,'Assumptions (Wind)'!$V$13,'Assumptions (Wind)'!$V$8*Model!$X$677*'Assumptions (Wind)'!$V$2/10^9),0)</f>
        <v>-0.007589721949</v>
      </c>
      <c r="AC807" s="160">
        <f>IF($X$677&gt;0,IPMT('Assumptions (Wind)'!$V$10,Model!AB1,'Assumptions (Wind)'!$V$13,'Assumptions (Wind)'!$V$8*Model!$X$677*'Assumptions (Wind)'!$V$2/10^9),0)</f>
        <v>-0.00655512607</v>
      </c>
      <c r="AD807" s="160">
        <f>IF($X$677&gt;0,IPMT('Assumptions (Wind)'!$V$10,Model!AC1,'Assumptions (Wind)'!$V$13,'Assumptions (Wind)'!$V$8*Model!$X$677*'Assumptions (Wind)'!$V$2/10^9),0)</f>
        <v>-0.005437762521</v>
      </c>
      <c r="AE807" s="160">
        <f>IF($X$677&gt;0,IPMT('Assumptions (Wind)'!$V$10,Model!AD1,'Assumptions (Wind)'!$V$13,'Assumptions (Wind)'!$V$8*Model!$X$677*'Assumptions (Wind)'!$V$2/10^9),0)</f>
        <v>-0.004231009888</v>
      </c>
      <c r="AF807" s="160">
        <f>IF($X$677&gt;0,IPMT('Assumptions (Wind)'!$V$10,Model!AE1,'Assumptions (Wind)'!$V$13,'Assumptions (Wind)'!$V$8*Model!$X$677*'Assumptions (Wind)'!$V$2/10^9),0)</f>
        <v>-0.002927717044</v>
      </c>
      <c r="AG807" s="160">
        <f>IF($X$677&gt;0,IPMT('Assumptions (Wind)'!$V$10,Model!AF1,'Assumptions (Wind)'!$V$13,'Assumptions (Wind)'!$V$8*Model!$X$677*'Assumptions (Wind)'!$V$2/10^9),0)</f>
        <v>-0.001520160773</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-0.01100014214</v>
      </c>
      <c r="Z808" s="160">
        <f>IF($Y$677&gt;0,IPMT('Assumptions (Wind)'!$V$10,Model!X1,'Assumptions (Wind)'!$V$13,'Assumptions (Wind)'!$V$8*Model!$Y$677*AVERAGE('Assumptions (Wind)'!$V$2:$W$2)/10^9),0)</f>
        <v>-0.01024080795</v>
      </c>
      <c r="AA808" s="160">
        <f>IF($Y$677&gt;0,IPMT('Assumptions (Wind)'!$V$10,Model!Y1,'Assumptions (Wind)'!$V$13,'Assumptions (Wind)'!$V$8*Model!$Y$677*AVERAGE('Assumptions (Wind)'!$V$2:$W$2)/10^9),0)</f>
        <v>-0.009420727027</v>
      </c>
      <c r="AB808" s="160">
        <f>IF($Y$677&gt;0,IPMT('Assumptions (Wind)'!$V$10,Model!Z1,'Assumptions (Wind)'!$V$13,'Assumptions (Wind)'!$V$8*Model!$Y$677*AVERAGE('Assumptions (Wind)'!$V$2:$W$2)/10^9),0)</f>
        <v>-0.008535039631</v>
      </c>
      <c r="AC808" s="160">
        <f>IF($Y$677&gt;0,IPMT('Assumptions (Wind)'!$V$10,Model!AA1,'Assumptions (Wind)'!$V$13,'Assumptions (Wind)'!$V$8*Model!$Y$677*AVERAGE('Assumptions (Wind)'!$V$2:$W$2)/10^9),0)</f>
        <v>-0.007578497244</v>
      </c>
      <c r="AD808" s="160">
        <f>IF($Y$677&gt;0,IPMT('Assumptions (Wind)'!$V$10,Model!AB1,'Assumptions (Wind)'!$V$13,'Assumptions (Wind)'!$V$8*Model!$Y$677*AVERAGE('Assumptions (Wind)'!$V$2:$W$2)/10^9),0)</f>
        <v>-0.006545431465</v>
      </c>
      <c r="AE808" s="160">
        <f>IF($Y$677&gt;0,IPMT('Assumptions (Wind)'!$V$10,Model!AC1,'Assumptions (Wind)'!$V$13,'Assumptions (Wind)'!$V$8*Model!$Y$677*AVERAGE('Assumptions (Wind)'!$V$2:$W$2)/10^9),0)</f>
        <v>-0.005429720424</v>
      </c>
      <c r="AF808" s="160">
        <f>IF($Y$677&gt;0,IPMT('Assumptions (Wind)'!$V$10,Model!AD1,'Assumptions (Wind)'!$V$13,'Assumptions (Wind)'!$V$8*Model!$Y$677*AVERAGE('Assumptions (Wind)'!$V$2:$W$2)/10^9),0)</f>
        <v>-0.004224752499</v>
      </c>
      <c r="AG808" s="160">
        <f>IF($Y$677&gt;0,IPMT('Assumptions (Wind)'!$V$10,Model!AE1,'Assumptions (Wind)'!$V$13,'Assumptions (Wind)'!$V$8*Model!$Y$677*AVERAGE('Assumptions (Wind)'!$V$2:$W$2)/10^9),0)</f>
        <v>-0.002923387141</v>
      </c>
      <c r="AH808" s="160">
        <f>IF($Y$677&gt;0,IPMT('Assumptions (Wind)'!$V$10,Model!AF1,'Assumptions (Wind)'!$V$13,'Assumptions (Wind)'!$V$8*Model!$Y$677*AVERAGE('Assumptions (Wind)'!$V$2:$W$2)/10^9),0)</f>
        <v>-0.001517912554</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-0.01096482483</v>
      </c>
      <c r="AA809" s="160">
        <f>IF($Z$677&gt;0,IPMT('Assumptions (Wind)'!$V$10,Model!X1,'Assumptions (Wind)'!$V$13,'Assumptions (Wind)'!$V$8*Model!$Z$677*AVERAGE('Assumptions (Wind)'!$W$2:$X$2)/10^9),0)</f>
        <v>-0.01020792857</v>
      </c>
      <c r="AB809" s="160">
        <f>IF($Z$677&gt;0,IPMT('Assumptions (Wind)'!$V$10,Model!Y1,'Assumptions (Wind)'!$V$13,'Assumptions (Wind)'!$V$8*Model!$Z$677*AVERAGE('Assumptions (Wind)'!$W$2:$X$2)/10^9),0)</f>
        <v>-0.009390480623</v>
      </c>
      <c r="AC809" s="160">
        <f>IF($Z$677&gt;0,IPMT('Assumptions (Wind)'!$V$10,Model!Z1,'Assumptions (Wind)'!$V$13,'Assumptions (Wind)'!$V$8*Model!$Z$677*AVERAGE('Assumptions (Wind)'!$W$2:$X$2)/10^9),0)</f>
        <v>-0.008507636835</v>
      </c>
      <c r="AD809" s="160">
        <f>IF($Z$677&gt;0,IPMT('Assumptions (Wind)'!$V$10,Model!AA1,'Assumptions (Wind)'!$V$13,'Assumptions (Wind)'!$V$8*Model!$Z$677*AVERAGE('Assumptions (Wind)'!$W$2:$X$2)/10^9),0)</f>
        <v>-0.007554165544</v>
      </c>
      <c r="AE809" s="160">
        <f>IF($Z$677&gt;0,IPMT('Assumptions (Wind)'!$V$10,Model!AB1,'Assumptions (Wind)'!$V$13,'Assumptions (Wind)'!$V$8*Model!$Z$677*AVERAGE('Assumptions (Wind)'!$W$2:$X$2)/10^9),0)</f>
        <v>-0.006524416551</v>
      </c>
      <c r="AF809" s="160">
        <f>IF($Z$677&gt;0,IPMT('Assumptions (Wind)'!$V$10,Model!AC1,'Assumptions (Wind)'!$V$13,'Assumptions (Wind)'!$V$8*Model!$Z$677*AVERAGE('Assumptions (Wind)'!$W$2:$X$2)/10^9),0)</f>
        <v>-0.005412287637</v>
      </c>
      <c r="AG809" s="160">
        <f>IF($Z$677&gt;0,IPMT('Assumptions (Wind)'!$V$10,Model!AD1,'Assumptions (Wind)'!$V$13,'Assumptions (Wind)'!$V$8*Model!$Z$677*AVERAGE('Assumptions (Wind)'!$W$2:$X$2)/10^9),0)</f>
        <v>-0.004211188411</v>
      </c>
      <c r="AH809" s="160">
        <f>IF($Z$677&gt;0,IPMT('Assumptions (Wind)'!$V$10,Model!AE1,'Assumptions (Wind)'!$V$13,'Assumptions (Wind)'!$V$8*Model!$Z$677*AVERAGE('Assumptions (Wind)'!$W$2:$X$2)/10^9),0)</f>
        <v>-0.002914001246</v>
      </c>
      <c r="AI809" s="160">
        <f>IF($Z$677&gt;0,IPMT('Assumptions (Wind)'!$V$10,Model!AF1,'Assumptions (Wind)'!$V$13,'Assumptions (Wind)'!$V$8*Model!$Z$677*AVERAGE('Assumptions (Wind)'!$W$2:$X$2)/10^9),0)</f>
        <v>-0.001513039109</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-0.01092394285</v>
      </c>
      <c r="AB810" s="160">
        <f>IF($AA$677&gt;0,IPMT('Assumptions (Wind)'!$V$10,Model!X1,'Assumptions (Wind)'!$V$13,'Assumptions (Wind)'!$V$8*Model!$AA$677*AVERAGE('Assumptions (Wind)'!$X$2:$Y$2)/10^9),0)</f>
        <v>-0.01016986866</v>
      </c>
      <c r="AC810" s="160">
        <f>IF($AA$677&gt;0,IPMT('Assumptions (Wind)'!$V$10,Model!Y1,'Assumptions (Wind)'!$V$13,'Assumptions (Wind)'!$V$8*Model!$AA$677*AVERAGE('Assumptions (Wind)'!$X$2:$Y$2)/10^9),0)</f>
        <v>-0.009355468535</v>
      </c>
      <c r="AD810" s="160">
        <f>IF($AA$677&gt;0,IPMT('Assumptions (Wind)'!$V$10,Model!Z1,'Assumptions (Wind)'!$V$13,'Assumptions (Wind)'!$V$8*Model!$AA$677*AVERAGE('Assumptions (Wind)'!$X$2:$Y$2)/10^9),0)</f>
        <v>-0.008475916401</v>
      </c>
      <c r="AE810" s="160">
        <f>IF($AA$677&gt;0,IPMT('Assumptions (Wind)'!$V$10,Model!AA1,'Assumptions (Wind)'!$V$13,'Assumptions (Wind)'!$V$8*Model!$AA$677*AVERAGE('Assumptions (Wind)'!$X$2:$Y$2)/10^9),0)</f>
        <v>-0.007526000095</v>
      </c>
      <c r="AF810" s="160">
        <f>IF($AA$677&gt;0,IPMT('Assumptions (Wind)'!$V$10,Model!AB1,'Assumptions (Wind)'!$V$13,'Assumptions (Wind)'!$V$8*Model!$AA$677*AVERAGE('Assumptions (Wind)'!$X$2:$Y$2)/10^9),0)</f>
        <v>-0.006500090486</v>
      </c>
      <c r="AG810" s="160">
        <f>IF($AA$677&gt;0,IPMT('Assumptions (Wind)'!$V$10,Model!AC1,'Assumptions (Wind)'!$V$13,'Assumptions (Wind)'!$V$8*Model!$AA$677*AVERAGE('Assumptions (Wind)'!$X$2:$Y$2)/10^9),0)</f>
        <v>-0.005392108107</v>
      </c>
      <c r="AH810" s="160">
        <f>IF($AA$677&gt;0,IPMT('Assumptions (Wind)'!$V$10,Model!AD1,'Assumptions (Wind)'!$V$13,'Assumptions (Wind)'!$V$8*Model!$AA$677*AVERAGE('Assumptions (Wind)'!$X$2:$Y$2)/10^9),0)</f>
        <v>-0.004195487138</v>
      </c>
      <c r="AI810" s="160">
        <f>IF($AA$677&gt;0,IPMT('Assumptions (Wind)'!$V$10,Model!AE1,'Assumptions (Wind)'!$V$13,'Assumptions (Wind)'!$V$8*Model!$AA$677*AVERAGE('Assumptions (Wind)'!$X$2:$Y$2)/10^9),0)</f>
        <v>-0.002903136492</v>
      </c>
      <c r="AJ810" s="160">
        <f>IF($AA$677&gt;0,IPMT('Assumptions (Wind)'!$V$10,Model!AF1,'Assumptions (Wind)'!$V$13,'Assumptions (Wind)'!$V$8*Model!$AA$677*AVERAGE('Assumptions (Wind)'!$X$2:$Y$2)/10^9),0)</f>
        <v>-0.001507397794</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-0.01087374828</v>
      </c>
      <c r="AC811" s="160">
        <f>IF($AB$677&gt;0,IPMT('Assumptions (Wind)'!$V$10,Model!X1,'Assumptions (Wind)'!$V$13,'Assumptions (Wind)'!$V$8*Model!$AB$677*AVERAGE('Assumptions (Wind)'!$Y$2:$Z$2)/10^9),0)</f>
        <v>-0.01012313899</v>
      </c>
      <c r="AD811" s="160">
        <f>IF($AB$677&gt;0,IPMT('Assumptions (Wind)'!$V$10,Model!Y1,'Assumptions (Wind)'!$V$13,'Assumptions (Wind)'!$V$8*Model!$AB$677*AVERAGE('Assumptions (Wind)'!$Y$2:$Z$2)/10^9),0)</f>
        <v>-0.009312480967</v>
      </c>
      <c r="AE811" s="160">
        <f>IF($AB$677&gt;0,IPMT('Assumptions (Wind)'!$V$10,Model!Z1,'Assumptions (Wind)'!$V$13,'Assumptions (Wind)'!$V$8*Model!$AB$677*AVERAGE('Assumptions (Wind)'!$Y$2:$Z$2)/10^9),0)</f>
        <v>-0.008436970298</v>
      </c>
      <c r="AF811" s="160">
        <f>IF($AB$677&gt;0,IPMT('Assumptions (Wind)'!$V$10,Model!AA1,'Assumptions (Wind)'!$V$13,'Assumptions (Wind)'!$V$8*Model!$AB$677*AVERAGE('Assumptions (Wind)'!$Y$2:$Z$2)/10^9),0)</f>
        <v>-0.007491418776</v>
      </c>
      <c r="AG811" s="160">
        <f>IF($AB$677&gt;0,IPMT('Assumptions (Wind)'!$V$10,Model!AB1,'Assumptions (Wind)'!$V$13,'Assumptions (Wind)'!$V$8*Model!$AB$677*AVERAGE('Assumptions (Wind)'!$Y$2:$Z$2)/10^9),0)</f>
        <v>-0.006470223132</v>
      </c>
      <c r="AH811" s="160">
        <f>IF($AB$677&gt;0,IPMT('Assumptions (Wind)'!$V$10,Model!AC1,'Assumptions (Wind)'!$V$13,'Assumptions (Wind)'!$V$8*Model!$AB$677*AVERAGE('Assumptions (Wind)'!$Y$2:$Z$2)/10^9),0)</f>
        <v>-0.005367331837</v>
      </c>
      <c r="AI811" s="160">
        <f>IF($AB$677&gt;0,IPMT('Assumptions (Wind)'!$V$10,Model!AD1,'Assumptions (Wind)'!$V$13,'Assumptions (Wind)'!$V$8*Model!$AB$677*AVERAGE('Assumptions (Wind)'!$Y$2:$Z$2)/10^9),0)</f>
        <v>-0.004176209238</v>
      </c>
      <c r="AJ811" s="160">
        <f>IF($AB$677&gt;0,IPMT('Assumptions (Wind)'!$V$10,Model!AE1,'Assumptions (Wind)'!$V$13,'Assumptions (Wind)'!$V$8*Model!$AB$677*AVERAGE('Assumptions (Wind)'!$Y$2:$Z$2)/10^9),0)</f>
        <v>-0.002889796831</v>
      </c>
      <c r="AK811" s="160">
        <f>IF($AB$677&gt;0,IPMT('Assumptions (Wind)'!$V$10,Model!AF1,'Assumptions (Wind)'!$V$13,'Assumptions (Wind)'!$V$8*Model!$AB$677*AVERAGE('Assumptions (Wind)'!$Y$2:$Z$2)/10^9),0)</f>
        <v>-0.001500471431</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-0.01363428337</v>
      </c>
      <c r="AD812" s="160">
        <f>IF($AC$677&gt;0,IPMT('Assumptions (Wind)'!$V$10,Model!X1,'Assumptions (Wind)'!$V$13,'Assumptions (Wind)'!$V$8*Model!$AC$677*AVERAGE('Assumptions (Wind)'!$Z$2:$AA$2)/10^9),0)</f>
        <v>-0.01269311576</v>
      </c>
      <c r="AE812" s="160">
        <f>IF($AC$677&gt;0,IPMT('Assumptions (Wind)'!$V$10,Model!Y1,'Assumptions (Wind)'!$V$13,'Assumptions (Wind)'!$V$8*Model!$AC$677*AVERAGE('Assumptions (Wind)'!$Z$2:$AA$2)/10^9),0)</f>
        <v>-0.01167665474</v>
      </c>
      <c r="AF812" s="160">
        <f>IF($AC$677&gt;0,IPMT('Assumptions (Wind)'!$V$10,Model!Z1,'Assumptions (Wind)'!$V$13,'Assumptions (Wind)'!$V$8*Model!$AC$677*AVERAGE('Assumptions (Wind)'!$Z$2:$AA$2)/10^9),0)</f>
        <v>-0.01057887684</v>
      </c>
      <c r="AG812" s="160">
        <f>IF($AC$677&gt;0,IPMT('Assumptions (Wind)'!$V$10,Model!AA1,'Assumptions (Wind)'!$V$13,'Assumptions (Wind)'!$V$8*Model!$AC$677*AVERAGE('Assumptions (Wind)'!$Z$2:$AA$2)/10^9),0)</f>
        <v>-0.009393276707</v>
      </c>
      <c r="AH812" s="160">
        <f>IF($AC$677&gt;0,IPMT('Assumptions (Wind)'!$V$10,Model!AB1,'Assumptions (Wind)'!$V$13,'Assumptions (Wind)'!$V$8*Model!$AC$677*AVERAGE('Assumptions (Wind)'!$Z$2:$AA$2)/10^9),0)</f>
        <v>-0.008112828565</v>
      </c>
      <c r="AI812" s="160">
        <f>IF($AC$677&gt;0,IPMT('Assumptions (Wind)'!$V$10,Model!AC1,'Assumptions (Wind)'!$V$13,'Assumptions (Wind)'!$V$8*Model!$AC$677*AVERAGE('Assumptions (Wind)'!$Z$2:$AA$2)/10^9),0)</f>
        <v>-0.006729944571</v>
      </c>
      <c r="AJ812" s="160">
        <f>IF($AC$677&gt;0,IPMT('Assumptions (Wind)'!$V$10,Model!AD1,'Assumptions (Wind)'!$V$13,'Assumptions (Wind)'!$V$8*Model!$AC$677*AVERAGE('Assumptions (Wind)'!$Z$2:$AA$2)/10^9),0)</f>
        <v>-0.005236429858</v>
      </c>
      <c r="AK812" s="160">
        <f>IF($AC$677&gt;0,IPMT('Assumptions (Wind)'!$V$10,Model!AE1,'Assumptions (Wind)'!$V$13,'Assumptions (Wind)'!$V$8*Model!$AC$677*AVERAGE('Assumptions (Wind)'!$Z$2:$AA$2)/10^9),0)</f>
        <v>-0.003623433968</v>
      </c>
      <c r="AL812" s="160">
        <f>IF($AC$677&gt;0,IPMT('Assumptions (Wind)'!$V$10,Model!AF1,'Assumptions (Wind)'!$V$13,'Assumptions (Wind)'!$V$8*Model!$AC$677*AVERAGE('Assumptions (Wind)'!$Z$2:$AA$2)/10^9),0)</f>
        <v>-0.001881398406</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-0.01687677143</v>
      </c>
      <c r="AE813" s="160">
        <f>IF($AD$677&gt;0,IPMT('Assumptions (Wind)'!$V$10,Model!X1,'Assumptions (Wind)'!$V$13,'Assumptions (Wind)'!$V$8*Model!$AD$677*AVERAGE('Assumptions (Wind)'!$AA$2:$AB$2)/10^9),0)</f>
        <v>-0.01571177653</v>
      </c>
      <c r="AF813" s="160">
        <f>IF($AD$677&gt;0,IPMT('Assumptions (Wind)'!$V$10,Model!Y1,'Assumptions (Wind)'!$V$13,'Assumptions (Wind)'!$V$8*Model!$AD$677*AVERAGE('Assumptions (Wind)'!$AA$2:$AB$2)/10^9),0)</f>
        <v>-0.01445358203</v>
      </c>
      <c r="AG813" s="160">
        <f>IF($AD$677&gt;0,IPMT('Assumptions (Wind)'!$V$10,Model!Z1,'Assumptions (Wind)'!$V$13,'Assumptions (Wind)'!$V$8*Model!$AD$677*AVERAGE('Assumptions (Wind)'!$AA$2:$AB$2)/10^9),0)</f>
        <v>-0.01309473198</v>
      </c>
      <c r="AH813" s="160">
        <f>IF($AD$677&gt;0,IPMT('Assumptions (Wind)'!$V$10,Model!AA1,'Assumptions (Wind)'!$V$13,'Assumptions (Wind)'!$V$8*Model!$AD$677*AVERAGE('Assumptions (Wind)'!$AA$2:$AB$2)/10^9),0)</f>
        <v>-0.01162717392</v>
      </c>
      <c r="AI813" s="160">
        <f>IF($AD$677&gt;0,IPMT('Assumptions (Wind)'!$V$10,Model!AB1,'Assumptions (Wind)'!$V$13,'Assumptions (Wind)'!$V$8*Model!$AD$677*AVERAGE('Assumptions (Wind)'!$AA$2:$AB$2)/10^9),0)</f>
        <v>-0.01004221122</v>
      </c>
      <c r="AJ813" s="160">
        <f>IF($AD$677&gt;0,IPMT('Assumptions (Wind)'!$V$10,Model!AC1,'Assumptions (Wind)'!$V$13,'Assumptions (Wind)'!$V$8*Model!$AD$677*AVERAGE('Assumptions (Wind)'!$AA$2:$AB$2)/10^9),0)</f>
        <v>-0.008330451496</v>
      </c>
      <c r="AK813" s="160">
        <f>IF($AD$677&gt;0,IPMT('Assumptions (Wind)'!$V$10,Model!AD1,'Assumptions (Wind)'!$V$13,'Assumptions (Wind)'!$V$8*Model!$AD$677*AVERAGE('Assumptions (Wind)'!$AA$2:$AB$2)/10^9),0)</f>
        <v>-0.006481750999</v>
      </c>
      <c r="AL813" s="160">
        <f>IF($AD$677&gt;0,IPMT('Assumptions (Wind)'!$V$10,Model!AE1,'Assumptions (Wind)'!$V$13,'Assumptions (Wind)'!$V$8*Model!$AD$677*AVERAGE('Assumptions (Wind)'!$AA$2:$AB$2)/10^9),0)</f>
        <v>-0.004485154461</v>
      </c>
      <c r="AM813" s="160">
        <f>IF($AD$677&gt;0,IPMT('Assumptions (Wind)'!$V$10,Model!AF1,'Assumptions (Wind)'!$V$13,'Assumptions (Wind)'!$V$8*Model!$AD$677*AVERAGE('Assumptions (Wind)'!$AA$2:$AB$2)/10^9),0)</f>
        <v>-0.002328830201</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-0.01067453165</v>
      </c>
      <c r="AF814" s="160">
        <f>IF($AE$677&gt;0,IPMT('Assumptions (Wind)'!$V$10,Model!X1,'Assumptions (Wind)'!$V$13,'Assumptions (Wind)'!$V$8*Model!$AE$677*AVERAGE('Assumptions (Wind)'!$AB$2:$AC$2)/10^9),0)</f>
        <v>-0.00993767419</v>
      </c>
      <c r="AG814" s="160">
        <f>IF($AE$677&gt;0,IPMT('Assumptions (Wind)'!$V$10,Model!Y1,'Assumptions (Wind)'!$V$13,'Assumptions (Wind)'!$V$8*Model!$AE$677*AVERAGE('Assumptions (Wind)'!$AB$2:$AC$2)/10^9),0)</f>
        <v>-0.009141868131</v>
      </c>
      <c r="AH814" s="160">
        <f>IF($AE$677&gt;0,IPMT('Assumptions (Wind)'!$V$10,Model!Z1,'Assumptions (Wind)'!$V$13,'Assumptions (Wind)'!$V$8*Model!$AE$677*AVERAGE('Assumptions (Wind)'!$AB$2:$AC$2)/10^9),0)</f>
        <v>-0.008282397588</v>
      </c>
      <c r="AI814" s="160">
        <f>IF($AE$677&gt;0,IPMT('Assumptions (Wind)'!$V$10,Model!AA1,'Assumptions (Wind)'!$V$13,'Assumptions (Wind)'!$V$8*Model!$AE$677*AVERAGE('Assumptions (Wind)'!$AB$2:$AC$2)/10^9),0)</f>
        <v>-0.0073541694</v>
      </c>
      <c r="AJ814" s="160">
        <f>IF($AE$677&gt;0,IPMT('Assumptions (Wind)'!$V$10,Model!AB1,'Assumptions (Wind)'!$V$13,'Assumptions (Wind)'!$V$8*Model!$AE$677*AVERAGE('Assumptions (Wind)'!$AB$2:$AC$2)/10^9),0)</f>
        <v>-0.006351682958</v>
      </c>
      <c r="AK814" s="160">
        <f>IF($AE$677&gt;0,IPMT('Assumptions (Wind)'!$V$10,Model!AC1,'Assumptions (Wind)'!$V$13,'Assumptions (Wind)'!$V$8*Model!$AE$677*AVERAGE('Assumptions (Wind)'!$AB$2:$AC$2)/10^9),0)</f>
        <v>-0.005268997601</v>
      </c>
      <c r="AL814" s="160">
        <f>IF($AE$677&gt;0,IPMT('Assumptions (Wind)'!$V$10,Model!AD1,'Assumptions (Wind)'!$V$13,'Assumptions (Wind)'!$V$8*Model!$AE$677*AVERAGE('Assumptions (Wind)'!$AB$2:$AC$2)/10^9),0)</f>
        <v>-0.004099697414</v>
      </c>
      <c r="AM814" s="160">
        <f>IF($AE$677&gt;0,IPMT('Assumptions (Wind)'!$V$10,Model!AE1,'Assumptions (Wind)'!$V$13,'Assumptions (Wind)'!$V$8*Model!$AE$677*AVERAGE('Assumptions (Wind)'!$AB$2:$AC$2)/10^9),0)</f>
        <v>-0.002836853213</v>
      </c>
      <c r="AN814" s="160">
        <f>IF($AE$677&gt;0,IPMT('Assumptions (Wind)'!$V$10,Model!AF1,'Assumptions (Wind)'!$V$13,'Assumptions (Wind)'!$V$8*Model!$AE$677*AVERAGE('Assumptions (Wind)'!$AB$2:$AC$2)/10^9),0)</f>
        <v>-0.001472981476</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-0.07118971705</v>
      </c>
      <c r="AG815" s="160">
        <f>IF($AF$677&gt;0,IPMT('Assumptions (Wind)'!$V$10,Model!X1,'Assumptions (Wind)'!$V$13,'Assumptions (Wind)'!$V$8*Model!$AF$677*AVERAGE('Assumptions (Wind)'!$AC$2:$AD$2)/10^9),0)</f>
        <v>-0.06627552728</v>
      </c>
      <c r="AH815" s="160">
        <f>IF($AF$677&gt;0,IPMT('Assumptions (Wind)'!$V$10,Model!Y1,'Assumptions (Wind)'!$V$13,'Assumptions (Wind)'!$V$8*Model!$AF$677*AVERAGE('Assumptions (Wind)'!$AC$2:$AD$2)/10^9),0)</f>
        <v>-0.06096820233</v>
      </c>
      <c r="AI815" s="160">
        <f>IF($AF$677&gt;0,IPMT('Assumptions (Wind)'!$V$10,Model!Z1,'Assumptions (Wind)'!$V$13,'Assumptions (Wind)'!$V$8*Model!$AF$677*AVERAGE('Assumptions (Wind)'!$AC$2:$AD$2)/10^9),0)</f>
        <v>-0.05523629139</v>
      </c>
      <c r="AJ815" s="160">
        <f>IF($AF$677&gt;0,IPMT('Assumptions (Wind)'!$V$10,Model!AA1,'Assumptions (Wind)'!$V$13,'Assumptions (Wind)'!$V$8*Model!$AF$677*AVERAGE('Assumptions (Wind)'!$AC$2:$AD$2)/10^9),0)</f>
        <v>-0.04904582756</v>
      </c>
      <c r="AK815" s="160">
        <f>IF($AF$677&gt;0,IPMT('Assumptions (Wind)'!$V$10,Model!AB1,'Assumptions (Wind)'!$V$13,'Assumptions (Wind)'!$V$8*Model!$AF$677*AVERAGE('Assumptions (Wind)'!$AC$2:$AD$2)/10^9),0)</f>
        <v>-0.04236012664</v>
      </c>
      <c r="AL815" s="160">
        <f>IF($AF$677&gt;0,IPMT('Assumptions (Wind)'!$V$10,Model!AC1,'Assumptions (Wind)'!$V$13,'Assumptions (Wind)'!$V$8*Model!$AF$677*AVERAGE('Assumptions (Wind)'!$AC$2:$AD$2)/10^9),0)</f>
        <v>-0.03513956964</v>
      </c>
      <c r="AM815" s="160">
        <f>IF($AF$677&gt;0,IPMT('Assumptions (Wind)'!$V$10,Model!AD1,'Assumptions (Wind)'!$V$13,'Assumptions (Wind)'!$V$8*Model!$AF$677*AVERAGE('Assumptions (Wind)'!$AC$2:$AD$2)/10^9),0)</f>
        <v>-0.02734136807</v>
      </c>
      <c r="AN815" s="160">
        <f>IF($AF$677&gt;0,IPMT('Assumptions (Wind)'!$V$10,Model!AE1,'Assumptions (Wind)'!$V$13,'Assumptions (Wind)'!$V$8*Model!$AF$677*AVERAGE('Assumptions (Wind)'!$AC$2:$AD$2)/10^9),0)</f>
        <v>-0.01891931039</v>
      </c>
      <c r="AO815" s="160">
        <f>IF($AF$677&gt;0,IPMT('Assumptions (Wind)'!$V$10,Model!AF1,'Assumptions (Wind)'!$V$13,'Assumptions (Wind)'!$V$8*Model!$AF$677*AVERAGE('Assumptions (Wind)'!$AC$2:$AD$2)/10^9),0)</f>
        <v>-0.009823488086</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-0.02387958964</v>
      </c>
      <c r="AH816" s="160">
        <f>IF($AG$677&gt;0,IPMT('Assumptions (Wind)'!$V$10,Model!X1,'Assumptions (Wind)'!$V$13,'Assumptions (Wind)'!$V$8*Model!$AG$677*AVERAGE('Assumptions (Wind)'!$AD$2:$AE$2)/10^9),0)</f>
        <v>-0.02223119378</v>
      </c>
      <c r="AI816" s="160">
        <f>IF($AG$677&gt;0,IPMT('Assumptions (Wind)'!$V$10,Model!Y1,'Assumptions (Wind)'!$V$13,'Assumptions (Wind)'!$V$8*Model!$AG$677*AVERAGE('Assumptions (Wind)'!$AD$2:$AE$2)/10^9),0)</f>
        <v>-0.02045092625</v>
      </c>
      <c r="AJ816" s="160">
        <f>IF($AG$677&gt;0,IPMT('Assumptions (Wind)'!$V$10,Model!Z1,'Assumptions (Wind)'!$V$13,'Assumptions (Wind)'!$V$8*Model!$AG$677*AVERAGE('Assumptions (Wind)'!$AD$2:$AE$2)/10^9),0)</f>
        <v>-0.01852823731</v>
      </c>
      <c r="AK816" s="160">
        <f>IF($AG$677&gt;0,IPMT('Assumptions (Wind)'!$V$10,Model!AA1,'Assumptions (Wind)'!$V$13,'Assumptions (Wind)'!$V$8*Model!$AG$677*AVERAGE('Assumptions (Wind)'!$AD$2:$AE$2)/10^9),0)</f>
        <v>-0.01645173326</v>
      </c>
      <c r="AL816" s="160">
        <f>IF($AG$677&gt;0,IPMT('Assumptions (Wind)'!$V$10,Model!AB1,'Assumptions (Wind)'!$V$13,'Assumptions (Wind)'!$V$8*Model!$AG$677*AVERAGE('Assumptions (Wind)'!$AD$2:$AE$2)/10^9),0)</f>
        <v>-0.01420910889</v>
      </c>
      <c r="AM816" s="160">
        <f>IF($AG$677&gt;0,IPMT('Assumptions (Wind)'!$V$10,Model!AC1,'Assumptions (Wind)'!$V$13,'Assumptions (Wind)'!$V$8*Model!$AG$677*AVERAGE('Assumptions (Wind)'!$AD$2:$AE$2)/10^9),0)</f>
        <v>-0.01178707457</v>
      </c>
      <c r="AN816" s="160">
        <f>IF($AG$677&gt;0,IPMT('Assumptions (Wind)'!$V$10,Model!AD1,'Assumptions (Wind)'!$V$13,'Assumptions (Wind)'!$V$8*Model!$AG$677*AVERAGE('Assumptions (Wind)'!$AD$2:$AE$2)/10^9),0)</f>
        <v>-0.009171277496</v>
      </c>
      <c r="AO816" s="160">
        <f>IF($AG$677&gt;0,IPMT('Assumptions (Wind)'!$V$10,Model!AE1,'Assumptions (Wind)'!$V$13,'Assumptions (Wind)'!$V$8*Model!$AG$677*AVERAGE('Assumptions (Wind)'!$AD$2:$AE$2)/10^9),0)</f>
        <v>-0.006346216661</v>
      </c>
      <c r="AP816" s="160">
        <f>IF($AG$677&gt;0,IPMT('Assumptions (Wind)'!$V$10,Model!AF1,'Assumptions (Wind)'!$V$13,'Assumptions (Wind)'!$V$8*Model!$AG$677*AVERAGE('Assumptions (Wind)'!$AD$2:$AE$2)/10^9),0)</f>
        <v>-0.003295150958</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-0.02622797668</v>
      </c>
      <c r="AI817" s="160">
        <f>IF($AH$677&gt;0,IPMT('Assumptions (Wind)'!$V$10,Model!X1,'Assumptions (Wind)'!$V$13,'Assumptions (Wind)'!$V$8*Model!$AH$677*AVERAGE('Assumptions (Wind)'!$AE$2:$AF$2)/10^9),0)</f>
        <v>-0.02441747286</v>
      </c>
      <c r="AJ817" s="160">
        <f>IF($AH$677&gt;0,IPMT('Assumptions (Wind)'!$V$10,Model!Y1,'Assumptions (Wind)'!$V$13,'Assumptions (Wind)'!$V$8*Model!$AH$677*AVERAGE('Assumptions (Wind)'!$AE$2:$AF$2)/10^9),0)</f>
        <v>-0.02246212874</v>
      </c>
      <c r="AK817" s="160">
        <f>IF($AH$677&gt;0,IPMT('Assumptions (Wind)'!$V$10,Model!Z1,'Assumptions (Wind)'!$V$13,'Assumptions (Wind)'!$V$8*Model!$AH$677*AVERAGE('Assumptions (Wind)'!$AE$2:$AF$2)/10^9),0)</f>
        <v>-0.02035035708</v>
      </c>
      <c r="AL817" s="160">
        <f>IF($AH$677&gt;0,IPMT('Assumptions (Wind)'!$V$10,Model!AA1,'Assumptions (Wind)'!$V$13,'Assumptions (Wind)'!$V$8*Model!$AH$677*AVERAGE('Assumptions (Wind)'!$AE$2:$AF$2)/10^9),0)</f>
        <v>-0.01806964369</v>
      </c>
      <c r="AM817" s="160">
        <f>IF($AH$677&gt;0,IPMT('Assumptions (Wind)'!$V$10,Model!AB1,'Assumptions (Wind)'!$V$13,'Assumptions (Wind)'!$V$8*Model!$AH$677*AVERAGE('Assumptions (Wind)'!$AE$2:$AF$2)/10^9),0)</f>
        <v>-0.01560647323</v>
      </c>
      <c r="AN817" s="160">
        <f>IF($AH$677&gt;0,IPMT('Assumptions (Wind)'!$V$10,Model!AC1,'Assumptions (Wind)'!$V$13,'Assumptions (Wind)'!$V$8*Model!$AH$677*AVERAGE('Assumptions (Wind)'!$AE$2:$AF$2)/10^9),0)</f>
        <v>-0.01294624914</v>
      </c>
      <c r="AO817" s="160">
        <f>IF($AH$677&gt;0,IPMT('Assumptions (Wind)'!$V$10,Model!AD1,'Assumptions (Wind)'!$V$13,'Assumptions (Wind)'!$V$8*Model!$AH$677*AVERAGE('Assumptions (Wind)'!$AE$2:$AF$2)/10^9),0)</f>
        <v>-0.01007320711</v>
      </c>
      <c r="AP817" s="160">
        <f>IF($AH$677&gt;0,IPMT('Assumptions (Wind)'!$V$10,Model!AE1,'Assumptions (Wind)'!$V$13,'Assumptions (Wind)'!$V$8*Model!$AH$677*AVERAGE('Assumptions (Wind)'!$AE$2:$AF$2)/10^9),0)</f>
        <v>-0.006970321729</v>
      </c>
      <c r="AQ817" s="160">
        <f>IF($AH$677&gt;0,IPMT('Assumptions (Wind)'!$V$10,Model!AF1,'Assumptions (Wind)'!$V$13,'Assumptions (Wind)'!$V$8*Model!$AH$677*AVERAGE('Assumptions (Wind)'!$AE$2:$AF$2)/10^9),0)</f>
        <v>-0.003619205513</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-0.01037982397</v>
      </c>
      <c r="AJ818" s="160">
        <f>IF($AI$677&gt;0,IPMT('Assumptions (Wind)'!$V$10,Model!X1,'Assumptions (Wind)'!$V$13,'Assumptions (Wind)'!$V$8*Model!$AI$677*AVERAGE('Assumptions (Wind)'!$AF$2:$AG$2)/10^9),0)</f>
        <v>-0.009663310029</v>
      </c>
      <c r="AK818" s="160">
        <f>IF($AI$677&gt;0,IPMT('Assumptions (Wind)'!$V$10,Model!Y1,'Assumptions (Wind)'!$V$13,'Assumptions (Wind)'!$V$8*Model!$AI$677*AVERAGE('Assumptions (Wind)'!$AF$2:$AG$2)/10^9),0)</f>
        <v>-0.008889474973</v>
      </c>
      <c r="AL818" s="160">
        <f>IF($AI$677&gt;0,IPMT('Assumptions (Wind)'!$V$10,Model!Z1,'Assumptions (Wind)'!$V$13,'Assumptions (Wind)'!$V$8*Model!$AI$677*AVERAGE('Assumptions (Wind)'!$AF$2:$AG$2)/10^9),0)</f>
        <v>-0.008053733111</v>
      </c>
      <c r="AM818" s="160">
        <f>IF($AI$677&gt;0,IPMT('Assumptions (Wind)'!$V$10,Model!AA1,'Assumptions (Wind)'!$V$13,'Assumptions (Wind)'!$V$8*Model!$AI$677*AVERAGE('Assumptions (Wind)'!$AF$2:$AG$2)/10^9),0)</f>
        <v>-0.007151131901</v>
      </c>
      <c r="AN818" s="160">
        <f>IF($AI$677&gt;0,IPMT('Assumptions (Wind)'!$V$10,Model!AB1,'Assumptions (Wind)'!$V$13,'Assumptions (Wind)'!$V$8*Model!$AI$677*AVERAGE('Assumptions (Wind)'!$AF$2:$AG$2)/10^9),0)</f>
        <v>-0.006176322594</v>
      </c>
      <c r="AO818" s="160">
        <f>IF($AI$677&gt;0,IPMT('Assumptions (Wind)'!$V$10,Model!AC1,'Assumptions (Wind)'!$V$13,'Assumptions (Wind)'!$V$8*Model!$AI$677*AVERAGE('Assumptions (Wind)'!$AF$2:$AG$2)/10^9),0)</f>
        <v>-0.005123528542</v>
      </c>
      <c r="AP818" s="160">
        <f>IF($AI$677&gt;0,IPMT('Assumptions (Wind)'!$V$10,Model!AD1,'Assumptions (Wind)'!$V$13,'Assumptions (Wind)'!$V$8*Model!$AI$677*AVERAGE('Assumptions (Wind)'!$AF$2:$AG$2)/10^9),0)</f>
        <v>-0.003986510967</v>
      </c>
      <c r="AQ818" s="160">
        <f>IF($AI$677&gt;0,IPMT('Assumptions (Wind)'!$V$10,Model!AE1,'Assumptions (Wind)'!$V$13,'Assumptions (Wind)'!$V$8*Model!$AI$677*AVERAGE('Assumptions (Wind)'!$AF$2:$AG$2)/10^9),0)</f>
        <v>-0.002758531985</v>
      </c>
      <c r="AR818" s="160">
        <f>IF($AI$677&gt;0,IPMT('Assumptions (Wind)'!$V$10,Model!AF1,'Assumptions (Wind)'!$V$13,'Assumptions (Wind)'!$V$8*Model!$AI$677*AVERAGE('Assumptions (Wind)'!$AF$2:$AG$2)/10^9),0)</f>
        <v>-0.001432314684</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-0.05512527467</v>
      </c>
      <c r="AK819" s="177">
        <f>IF($AJ$677&gt;0,IPMT('Assumptions (Wind)'!$V$10,Model!X1,'Assumptions (Wind)'!$V$13,'Assumptions (Wind)'!$V$8*Model!$AJ$677*AVERAGE('Assumptions (Wind)'!$AG$2:$AH$2)/10^9),0)</f>
        <v>-0.05132000514</v>
      </c>
      <c r="AL819" s="177">
        <f>IF($AJ$677&gt;0,IPMT('Assumptions (Wind)'!$V$10,Model!Y1,'Assumptions (Wind)'!$V$13,'Assumptions (Wind)'!$V$8*Model!$AJ$677*AVERAGE('Assumptions (Wind)'!$AG$2:$AH$2)/10^9),0)</f>
        <v>-0.04721031405</v>
      </c>
      <c r="AM819" s="177">
        <f>IF($AJ$677&gt;0,IPMT('Assumptions (Wind)'!$V$10,Model!Z1,'Assumptions (Wind)'!$V$13,'Assumptions (Wind)'!$V$8*Model!$AJ$677*AVERAGE('Assumptions (Wind)'!$AG$2:$AH$2)/10^9),0)</f>
        <v>-0.04277184768</v>
      </c>
      <c r="AN819" s="177">
        <f>IF($AJ$677&gt;0,IPMT('Assumptions (Wind)'!$V$10,Model!AA1,'Assumptions (Wind)'!$V$13,'Assumptions (Wind)'!$V$8*Model!$AJ$677*AVERAGE('Assumptions (Wind)'!$AG$2:$AH$2)/10^9),0)</f>
        <v>-0.037978304</v>
      </c>
      <c r="AO819" s="177">
        <f>IF($AJ$677&gt;0,IPMT('Assumptions (Wind)'!$V$10,Model!AB1,'Assumptions (Wind)'!$V$13,'Assumptions (Wind)'!$V$8*Model!$AJ$677*AVERAGE('Assumptions (Wind)'!$AG$2:$AH$2)/10^9),0)</f>
        <v>-0.03280127682</v>
      </c>
      <c r="AP819" s="177">
        <f>IF($AJ$677&gt;0,IPMT('Assumptions (Wind)'!$V$10,Model!AC1,'Assumptions (Wind)'!$V$13,'Assumptions (Wind)'!$V$8*Model!$AJ$677*AVERAGE('Assumptions (Wind)'!$AG$2:$AH$2)/10^9),0)</f>
        <v>-0.02721008747</v>
      </c>
      <c r="AQ819" s="177">
        <f>IF($AJ$677&gt;0,IPMT('Assumptions (Wind)'!$V$10,Model!AD1,'Assumptions (Wind)'!$V$13,'Assumptions (Wind)'!$V$8*Model!$AJ$677*AVERAGE('Assumptions (Wind)'!$AG$2:$AH$2)/10^9),0)</f>
        <v>-0.02117160297</v>
      </c>
      <c r="AR819" s="177">
        <f>IF($AJ$677&gt;0,IPMT('Assumptions (Wind)'!$V$10,Model!AE1,'Assumptions (Wind)'!$V$13,'Assumptions (Wind)'!$V$8*Model!$AJ$677*AVERAGE('Assumptions (Wind)'!$AG$2:$AH$2)/10^9),0)</f>
        <v>-0.01465003971</v>
      </c>
      <c r="AS819" s="177">
        <f>IF($AJ$677&gt;0,IPMT('Assumptions (Wind)'!$V$10,Model!AF1,'Assumptions (Wind)'!$V$13,'Assumptions (Wind)'!$V$8*Model!$AJ$677*AVERAGE('Assumptions (Wind)'!$AG$2:$AH$2)/10^9),0)</f>
        <v>-0.007606751387</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-0.07974368064</v>
      </c>
      <c r="AL820" s="160">
        <f>IF($AK$677&gt;0,IPMT('Assumptions (Wind)'!$V$10,Model!X1,'Assumptions (Wind)'!$V$13,'Assumptions (Wind)'!$V$8*Model!$AK$677*AVERAGE('Assumptions (Wind)'!$AH$2:$AI$2)/10^9),0)</f>
        <v>-0.07423901514</v>
      </c>
      <c r="AM820" s="160">
        <f>IF($AK$677&gt;0,IPMT('Assumptions (Wind)'!$V$10,Model!Y1,'Assumptions (Wind)'!$V$13,'Assumptions (Wind)'!$V$8*Model!$AK$677*AVERAGE('Assumptions (Wind)'!$AH$2:$AI$2)/10^9),0)</f>
        <v>-0.0682939764</v>
      </c>
      <c r="AN820" s="160">
        <f>IF($AK$677&gt;0,IPMT('Assumptions (Wind)'!$V$10,Model!Z1,'Assumptions (Wind)'!$V$13,'Assumptions (Wind)'!$V$8*Model!$AK$677*AVERAGE('Assumptions (Wind)'!$AH$2:$AI$2)/10^9),0)</f>
        <v>-0.06187333456</v>
      </c>
      <c r="AO820" s="160">
        <f>IF($AK$677&gt;0,IPMT('Assumptions (Wind)'!$V$10,Model!AA1,'Assumptions (Wind)'!$V$13,'Assumptions (Wind)'!$V$8*Model!$AK$677*AVERAGE('Assumptions (Wind)'!$AH$2:$AI$2)/10^9),0)</f>
        <v>-0.05493904137</v>
      </c>
      <c r="AP820" s="160">
        <f>IF($AK$677&gt;0,IPMT('Assumptions (Wind)'!$V$10,Model!AB1,'Assumptions (Wind)'!$V$13,'Assumptions (Wind)'!$V$8*Model!$AK$677*AVERAGE('Assumptions (Wind)'!$AH$2:$AI$2)/10^9),0)</f>
        <v>-0.04745000472</v>
      </c>
      <c r="AQ820" s="160">
        <f>IF($AK$677&gt;0,IPMT('Assumptions (Wind)'!$V$10,Model!AC1,'Assumptions (Wind)'!$V$13,'Assumptions (Wind)'!$V$8*Model!$AK$677*AVERAGE('Assumptions (Wind)'!$AH$2:$AI$2)/10^9),0)</f>
        <v>-0.03936184515</v>
      </c>
      <c r="AR820" s="160">
        <f>IF($AK$677&gt;0,IPMT('Assumptions (Wind)'!$V$10,Model!AD1,'Assumptions (Wind)'!$V$13,'Assumptions (Wind)'!$V$8*Model!$AK$677*AVERAGE('Assumptions (Wind)'!$AH$2:$AI$2)/10^9),0)</f>
        <v>-0.03062663281</v>
      </c>
      <c r="AS820" s="160">
        <f>IF($AK$677&gt;0,IPMT('Assumptions (Wind)'!$V$10,Model!AE1,'Assumptions (Wind)'!$V$13,'Assumptions (Wind)'!$V$8*Model!$AK$677*AVERAGE('Assumptions (Wind)'!$AH$2:$AI$2)/10^9),0)</f>
        <v>-0.02119260348</v>
      </c>
      <c r="AT820" s="160">
        <f>IF($AK$677&gt;0,IPMT('Assumptions (Wind)'!$V$10,Model!AF1,'Assumptions (Wind)'!$V$13,'Assumptions (Wind)'!$V$8*Model!$AK$677*AVERAGE('Assumptions (Wind)'!$AH$2:$AI$2)/10^9),0)</f>
        <v>-0.01100385181</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-0.1526139858</v>
      </c>
      <c r="AM821" s="177">
        <f>IF($AL$677&gt;0,IPMT('Assumptions (Wind)'!$V$10,Model!X1,'Assumptions (Wind)'!$V$13,'Assumptions (Wind)'!$V$8*Model!$AL$677*AVERAGE('Assumptions (Wind)'!$AI$2:$AJ$2)/10^9),0)</f>
        <v>-0.1420791204</v>
      </c>
      <c r="AN821" s="177">
        <f>IF($AL$677&gt;0,IPMT('Assumptions (Wind)'!$V$10,Model!Y1,'Assumptions (Wind)'!$V$13,'Assumptions (Wind)'!$V$8*Model!$AL$677*AVERAGE('Assumptions (Wind)'!$AI$2:$AJ$2)/10^9),0)</f>
        <v>-0.1307014658</v>
      </c>
      <c r="AO821" s="177">
        <f>IF($AL$677&gt;0,IPMT('Assumptions (Wind)'!$V$10,Model!Z1,'Assumptions (Wind)'!$V$13,'Assumptions (Wind)'!$V$8*Model!$AL$677*AVERAGE('Assumptions (Wind)'!$AI$2:$AJ$2)/10^9),0)</f>
        <v>-0.1184135987</v>
      </c>
      <c r="AP821" s="177">
        <f>IF($AL$677&gt;0,IPMT('Assumptions (Wind)'!$V$10,Model!AA1,'Assumptions (Wind)'!$V$13,'Assumptions (Wind)'!$V$8*Model!$AL$677*AVERAGE('Assumptions (Wind)'!$AI$2:$AJ$2)/10^9),0)</f>
        <v>-0.1051427024</v>
      </c>
      <c r="AQ821" s="177">
        <f>IF($AL$677&gt;0,IPMT('Assumptions (Wind)'!$V$10,Model!AB1,'Assumptions (Wind)'!$V$13,'Assumptions (Wind)'!$V$8*Model!$AL$677*AVERAGE('Assumptions (Wind)'!$AI$2:$AJ$2)/10^9),0)</f>
        <v>-0.09081013429</v>
      </c>
      <c r="AR821" s="177">
        <f>IF($AL$677&gt;0,IPMT('Assumptions (Wind)'!$V$10,Model!AC1,'Assumptions (Wind)'!$V$13,'Assumptions (Wind)'!$V$8*Model!$AL$677*AVERAGE('Assumptions (Wind)'!$AI$2:$AJ$2)/10^9),0)</f>
        <v>-0.07533096076</v>
      </c>
      <c r="AS821" s="177">
        <f>IF($AL$677&gt;0,IPMT('Assumptions (Wind)'!$V$10,Model!AD1,'Assumptions (Wind)'!$V$13,'Assumptions (Wind)'!$V$8*Model!$AL$677*AVERAGE('Assumptions (Wind)'!$AI$2:$AJ$2)/10^9),0)</f>
        <v>-0.05861345335</v>
      </c>
      <c r="AT821" s="177">
        <f>IF($AL$677&gt;0,IPMT('Assumptions (Wind)'!$V$10,Model!AE1,'Assumptions (Wind)'!$V$13,'Assumptions (Wind)'!$V$8*Model!$AL$677*AVERAGE('Assumptions (Wind)'!$AI$2:$AJ$2)/10^9),0)</f>
        <v>-0.04055854534</v>
      </c>
      <c r="AU821" s="177">
        <f>IF($AL$677&gt;0,IPMT('Assumptions (Wind)'!$V$10,Model!AF1,'Assumptions (Wind)'!$V$13,'Assumptions (Wind)'!$V$8*Model!$AL$677*AVERAGE('Assumptions (Wind)'!$AI$2:$AJ$2)/10^9),0)</f>
        <v>-0.0210592447</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-0.2610415339</v>
      </c>
      <c r="AN822" s="160">
        <f>IF($AM$677&gt;0,IPMT('Assumptions (Wind)'!$V$10,Model!X1,'Assumptions (Wind)'!$V$13,'Assumptions (Wind)'!$V$8*Model!$AM$677*AVERAGE('Assumptions (Wind)'!$AJ$2:$AK$2)/10^9),0)</f>
        <v>-0.2430219703</v>
      </c>
      <c r="AO822" s="160">
        <f>IF($AM$677&gt;0,IPMT('Assumptions (Wind)'!$V$10,Model!Y1,'Assumptions (Wind)'!$V$13,'Assumptions (Wind)'!$V$8*Model!$AM$677*AVERAGE('Assumptions (Wind)'!$AJ$2:$AK$2)/10^9),0)</f>
        <v>-0.2235608416</v>
      </c>
      <c r="AP822" s="160">
        <f>IF($AM$677&gt;0,IPMT('Assumptions (Wind)'!$V$10,Model!Z1,'Assumptions (Wind)'!$V$13,'Assumptions (Wind)'!$V$8*Model!$AM$677*AVERAGE('Assumptions (Wind)'!$AJ$2:$AK$2)/10^9),0)</f>
        <v>-0.2025428226</v>
      </c>
      <c r="AQ822" s="160">
        <f>IF($AM$677&gt;0,IPMT('Assumptions (Wind)'!$V$10,Model!AA1,'Assumptions (Wind)'!$V$13,'Assumptions (Wind)'!$V$8*Model!$AM$677*AVERAGE('Assumptions (Wind)'!$AJ$2:$AK$2)/10^9),0)</f>
        <v>-0.179843362</v>
      </c>
      <c r="AR822" s="160">
        <f>IF($AM$677&gt;0,IPMT('Assumptions (Wind)'!$V$10,Model!AB1,'Assumptions (Wind)'!$V$13,'Assumptions (Wind)'!$V$8*Model!$AM$677*AVERAGE('Assumptions (Wind)'!$AJ$2:$AK$2)/10^9),0)</f>
        <v>-0.1553279447</v>
      </c>
      <c r="AS822" s="160">
        <f>IF($AM$677&gt;0,IPMT('Assumptions (Wind)'!$V$10,Model!AC1,'Assumptions (Wind)'!$V$13,'Assumptions (Wind)'!$V$8*Model!$AM$677*AVERAGE('Assumptions (Wind)'!$AJ$2:$AK$2)/10^9),0)</f>
        <v>-0.1288512939</v>
      </c>
      <c r="AT822" s="160">
        <f>IF($AM$677&gt;0,IPMT('Assumptions (Wind)'!$V$10,Model!AD1,'Assumptions (Wind)'!$V$13,'Assumptions (Wind)'!$V$8*Model!$AM$677*AVERAGE('Assumptions (Wind)'!$AJ$2:$AK$2)/10^9),0)</f>
        <v>-0.1002565111</v>
      </c>
      <c r="AU822" s="160">
        <f>IF($AM$677&gt;0,IPMT('Assumptions (Wind)'!$V$10,Model!AE1,'Assumptions (Wind)'!$V$13,'Assumptions (Wind)'!$V$8*Model!$AM$677*AVERAGE('Assumptions (Wind)'!$AJ$2:$AK$2)/10^9),0)</f>
        <v>-0.0693741457</v>
      </c>
      <c r="AV822" s="160">
        <f>IF($AM$677&gt;0,IPMT('Assumptions (Wind)'!$V$10,Model!AF1,'Assumptions (Wind)'!$V$13,'Assumptions (Wind)'!$V$8*Model!$AM$677*AVERAGE('Assumptions (Wind)'!$AJ$2:$AK$2)/10^9),0)</f>
        <v>-0.03602119104</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-0.1767143988</v>
      </c>
      <c r="AO823" s="160">
        <f>IF($AN$677&gt;0,IPMT('Assumptions (Wind)'!$V$10,Model!X1,'Assumptions (Wind)'!$V$13,'Assumptions (Wind)'!$V$8*Model!$AN$677*AVERAGE('Assumptions (Wind)'!$AK$2:$AL$2)/10^9),0)</f>
        <v>-0.1645158942</v>
      </c>
      <c r="AP823" s="160">
        <f>IF($AN$677&gt;0,IPMT('Assumptions (Wind)'!$V$10,Model!Y1,'Assumptions (Wind)'!$V$13,'Assumptions (Wind)'!$V$8*Model!$AN$677*AVERAGE('Assumptions (Wind)'!$AK$2:$AL$2)/10^9),0)</f>
        <v>-0.1513415092</v>
      </c>
      <c r="AQ823" s="160">
        <f>IF($AN$677&gt;0,IPMT('Assumptions (Wind)'!$V$10,Model!Z1,'Assumptions (Wind)'!$V$13,'Assumptions (Wind)'!$V$8*Model!$AN$677*AVERAGE('Assumptions (Wind)'!$AK$2:$AL$2)/10^9),0)</f>
        <v>-0.1371131735</v>
      </c>
      <c r="AR823" s="160">
        <f>IF($AN$677&gt;0,IPMT('Assumptions (Wind)'!$V$10,Model!AA1,'Assumptions (Wind)'!$V$13,'Assumptions (Wind)'!$V$8*Model!$AN$677*AVERAGE('Assumptions (Wind)'!$AK$2:$AL$2)/10^9),0)</f>
        <v>-0.1217465709</v>
      </c>
      <c r="AS823" s="160">
        <f>IF($AN$677&gt;0,IPMT('Assumptions (Wind)'!$V$10,Model!AB1,'Assumptions (Wind)'!$V$13,'Assumptions (Wind)'!$V$8*Model!$AN$677*AVERAGE('Assumptions (Wind)'!$AK$2:$AL$2)/10^9),0)</f>
        <v>-0.10515064</v>
      </c>
      <c r="AT823" s="160">
        <f>IF($AN$677&gt;0,IPMT('Assumptions (Wind)'!$V$10,Model!AC1,'Assumptions (Wind)'!$V$13,'Assumptions (Wind)'!$V$8*Model!$AN$677*AVERAGE('Assumptions (Wind)'!$AK$2:$AL$2)/10^9),0)</f>
        <v>-0.08722703474</v>
      </c>
      <c r="AU823" s="160">
        <f>IF($AN$677&gt;0,IPMT('Assumptions (Wind)'!$V$10,Model!AD1,'Assumptions (Wind)'!$V$13,'Assumptions (Wind)'!$V$8*Model!$AN$677*AVERAGE('Assumptions (Wind)'!$AK$2:$AL$2)/10^9),0)</f>
        <v>-0.06786954102</v>
      </c>
      <c r="AV823" s="160">
        <f>IF($AN$677&gt;0,IPMT('Assumptions (Wind)'!$V$10,Model!AE1,'Assumptions (Wind)'!$V$13,'Assumptions (Wind)'!$V$8*Model!$AN$677*AVERAGE('Assumptions (Wind)'!$AK$2:$AL$2)/10^9),0)</f>
        <v>-0.0469634478</v>
      </c>
      <c r="AW823" s="160">
        <f>IF($AN$677&gt;0,IPMT('Assumptions (Wind)'!$V$10,Model!AF1,'Assumptions (Wind)'!$V$13,'Assumptions (Wind)'!$V$8*Model!$AN$677*AVERAGE('Assumptions (Wind)'!$AK$2:$AL$2)/10^9),0)</f>
        <v>-0.02438486713</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-0.05898823592</v>
      </c>
      <c r="AP824" s="160">
        <f>IF($AO$677&gt;0,IPMT('Assumptions (Wind)'!$V$10,Model!X1,'Assumptions (Wind)'!$V$13,'Assumptions (Wind)'!$V$8*Model!$AO$677*AVERAGE('Assumptions (Wind)'!$AL$2:$AM$2)/10^9),0)</f>
        <v>-0.05491630816</v>
      </c>
      <c r="AQ824" s="160">
        <f>IF($AO$677&gt;0,IPMT('Assumptions (Wind)'!$V$10,Model!Y1,'Assumptions (Wind)'!$V$13,'Assumptions (Wind)'!$V$8*Model!$AO$677*AVERAGE('Assumptions (Wind)'!$AL$2:$AM$2)/10^9),0)</f>
        <v>-0.05051862617</v>
      </c>
      <c r="AR824" s="160">
        <f>IF($AO$677&gt;0,IPMT('Assumptions (Wind)'!$V$10,Model!Z1,'Assumptions (Wind)'!$V$13,'Assumptions (Wind)'!$V$8*Model!$AO$677*AVERAGE('Assumptions (Wind)'!$AL$2:$AM$2)/10^9),0)</f>
        <v>-0.04576912962</v>
      </c>
      <c r="AS824" s="160">
        <f>IF($AO$677&gt;0,IPMT('Assumptions (Wind)'!$V$10,Model!AA1,'Assumptions (Wind)'!$V$13,'Assumptions (Wind)'!$V$8*Model!$AO$677*AVERAGE('Assumptions (Wind)'!$AL$2:$AM$2)/10^9),0)</f>
        <v>-0.04063967336</v>
      </c>
      <c r="AT824" s="160">
        <f>IF($AO$677&gt;0,IPMT('Assumptions (Wind)'!$V$10,Model!AB1,'Assumptions (Wind)'!$V$13,'Assumptions (Wind)'!$V$8*Model!$AO$677*AVERAGE('Assumptions (Wind)'!$AL$2:$AM$2)/10^9),0)</f>
        <v>-0.03509986059</v>
      </c>
      <c r="AU824" s="160">
        <f>IF($AO$677&gt;0,IPMT('Assumptions (Wind)'!$V$10,Model!AC1,'Assumptions (Wind)'!$V$13,'Assumptions (Wind)'!$V$8*Model!$AO$677*AVERAGE('Assumptions (Wind)'!$AL$2:$AM$2)/10^9),0)</f>
        <v>-0.0291168628</v>
      </c>
      <c r="AV824" s="160">
        <f>IF($AO$677&gt;0,IPMT('Assumptions (Wind)'!$V$10,Model!AD1,'Assumptions (Wind)'!$V$13,'Assumptions (Wind)'!$V$8*Model!$AO$677*AVERAGE('Assumptions (Wind)'!$AL$2:$AM$2)/10^9),0)</f>
        <v>-0.02265522518</v>
      </c>
      <c r="AW824" s="160">
        <f>IF($AO$677&gt;0,IPMT('Assumptions (Wind)'!$V$10,Model!AE1,'Assumptions (Wind)'!$V$13,'Assumptions (Wind)'!$V$8*Model!$AO$677*AVERAGE('Assumptions (Wind)'!$AL$2:$AM$2)/10^9),0)</f>
        <v>-0.01567665656</v>
      </c>
      <c r="AX824" s="160">
        <f>IF($AO$677&gt;0,IPMT('Assumptions (Wind)'!$V$10,Model!AF1,'Assumptions (Wind)'!$V$13,'Assumptions (Wind)'!$V$8*Model!$AO$677*AVERAGE('Assumptions (Wind)'!$AL$2:$AM$2)/10^9),0)</f>
        <v>-0.008139802443</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-0.04956108298</v>
      </c>
      <c r="AQ825" s="160">
        <f>IF($AP$677&gt;0,IPMT('Assumptions (Wind)'!$V$10,Model!X1,'Assumptions (Wind)'!$V$13,'Assumptions (Wind)'!$V$8*Model!$AP$677*AVERAGE('Assumptions (Wind)'!$AM$2:$AN$2)/10^9),0)</f>
        <v>-0.04613990677</v>
      </c>
      <c r="AR825" s="160">
        <f>IF($AP$677&gt;0,IPMT('Assumptions (Wind)'!$V$10,Model!Y1,'Assumptions (Wind)'!$V$13,'Assumptions (Wind)'!$V$8*Model!$AP$677*AVERAGE('Assumptions (Wind)'!$AM$2:$AN$2)/10^9),0)</f>
        <v>-0.04244503645</v>
      </c>
      <c r="AS825" s="160">
        <f>IF($AP$677&gt;0,IPMT('Assumptions (Wind)'!$V$10,Model!Z1,'Assumptions (Wind)'!$V$13,'Assumptions (Wind)'!$V$8*Model!$AP$677*AVERAGE('Assumptions (Wind)'!$AM$2:$AN$2)/10^9),0)</f>
        <v>-0.03845457651</v>
      </c>
      <c r="AT825" s="160">
        <f>IF($AP$677&gt;0,IPMT('Assumptions (Wind)'!$V$10,Model!AA1,'Assumptions (Wind)'!$V$13,'Assumptions (Wind)'!$V$8*Model!$AP$677*AVERAGE('Assumptions (Wind)'!$AM$2:$AN$2)/10^9),0)</f>
        <v>-0.03414487977</v>
      </c>
      <c r="AU825" s="160">
        <f>IF($AP$677&gt;0,IPMT('Assumptions (Wind)'!$V$10,Model!AB1,'Assumptions (Wind)'!$V$13,'Assumptions (Wind)'!$V$8*Model!$AP$677*AVERAGE('Assumptions (Wind)'!$AM$2:$AN$2)/10^9),0)</f>
        <v>-0.0294904073</v>
      </c>
      <c r="AV825" s="160">
        <f>IF($AP$677&gt;0,IPMT('Assumptions (Wind)'!$V$10,Model!AC1,'Assumptions (Wind)'!$V$13,'Assumptions (Wind)'!$V$8*Model!$AP$677*AVERAGE('Assumptions (Wind)'!$AM$2:$AN$2)/10^9),0)</f>
        <v>-0.02446357703</v>
      </c>
      <c r="AW825" s="160">
        <f>IF($AP$677&gt;0,IPMT('Assumptions (Wind)'!$V$10,Model!AD1,'Assumptions (Wind)'!$V$13,'Assumptions (Wind)'!$V$8*Model!$AP$677*AVERAGE('Assumptions (Wind)'!$AM$2:$AN$2)/10^9),0)</f>
        <v>-0.01903460033</v>
      </c>
      <c r="AX825" s="160">
        <f>IF($AP$677&gt;0,IPMT('Assumptions (Wind)'!$V$10,Model!AE1,'Assumptions (Wind)'!$V$13,'Assumptions (Wind)'!$V$8*Model!$AP$677*AVERAGE('Assumptions (Wind)'!$AM$2:$AN$2)/10^9),0)</f>
        <v>-0.0131713055</v>
      </c>
      <c r="AY825" s="160">
        <f>IF($AP$677&gt;0,IPMT('Assumptions (Wind)'!$V$10,Model!AF1,'Assumptions (Wind)'!$V$13,'Assumptions (Wind)'!$V$8*Model!$AP$677*AVERAGE('Assumptions (Wind)'!$AM$2:$AN$2)/10^9),0)</f>
        <v>-0.006838947089</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-0.1455421926</v>
      </c>
      <c r="AR826" s="160">
        <f>IF($AQ$677&gt;0,IPMT('Assumptions (Wind)'!$V$10,Model!X1,'Assumptions (Wind)'!$V$13,'Assumptions (Wind)'!$V$8*Model!$AQ$677*AVERAGE('Assumptions (Wind)'!$AN$2:$AO$2)/10^9),0)</f>
        <v>-0.1354954895</v>
      </c>
      <c r="AS826" s="160">
        <f>IF($AQ$677&gt;0,IPMT('Assumptions (Wind)'!$V$10,Model!Y1,'Assumptions (Wind)'!$V$13,'Assumptions (Wind)'!$V$8*Model!$AQ$677*AVERAGE('Assumptions (Wind)'!$AN$2:$AO$2)/10^9),0)</f>
        <v>-0.1246450501</v>
      </c>
      <c r="AT826" s="160">
        <f>IF($AQ$677&gt;0,IPMT('Assumptions (Wind)'!$V$10,Model!Z1,'Assumptions (Wind)'!$V$13,'Assumptions (Wind)'!$V$8*Model!$AQ$677*AVERAGE('Assumptions (Wind)'!$AN$2:$AO$2)/10^9),0)</f>
        <v>-0.1129265755</v>
      </c>
      <c r="AU826" s="160">
        <f>IF($AQ$677&gt;0,IPMT('Assumptions (Wind)'!$V$10,Model!AA1,'Assumptions (Wind)'!$V$13,'Assumptions (Wind)'!$V$8*Model!$AQ$677*AVERAGE('Assumptions (Wind)'!$AN$2:$AO$2)/10^9),0)</f>
        <v>-0.100270623</v>
      </c>
      <c r="AV826" s="160">
        <f>IF($AQ$677&gt;0,IPMT('Assumptions (Wind)'!$V$10,Model!AB1,'Assumptions (Wind)'!$V$13,'Assumptions (Wind)'!$V$8*Model!$AQ$677*AVERAGE('Assumptions (Wind)'!$AN$2:$AO$2)/10^9),0)</f>
        <v>-0.08660219433</v>
      </c>
      <c r="AW826" s="160">
        <f>IF($AQ$677&gt;0,IPMT('Assumptions (Wind)'!$V$10,Model!AC1,'Assumptions (Wind)'!$V$13,'Assumptions (Wind)'!$V$8*Model!$AQ$677*AVERAGE('Assumptions (Wind)'!$AN$2:$AO$2)/10^9),0)</f>
        <v>-0.07184029133</v>
      </c>
      <c r="AX826" s="160">
        <f>IF($AQ$677&gt;0,IPMT('Assumptions (Wind)'!$V$10,Model!AD1,'Assumptions (Wind)'!$V$13,'Assumptions (Wind)'!$V$8*Model!$AQ$677*AVERAGE('Assumptions (Wind)'!$AN$2:$AO$2)/10^9),0)</f>
        <v>-0.05589743608</v>
      </c>
      <c r="AY826" s="160">
        <f>IF($AQ$677&gt;0,IPMT('Assumptions (Wind)'!$V$10,Model!AE1,'Assumptions (Wind)'!$V$13,'Assumptions (Wind)'!$V$8*Model!$AQ$677*AVERAGE('Assumptions (Wind)'!$AN$2:$AO$2)/10^9),0)</f>
        <v>-0.03867915242</v>
      </c>
      <c r="AZ826" s="160">
        <f>IF($AQ$677&gt;0,IPMT('Assumptions (Wind)'!$V$10,Model!AF1,'Assumptions (Wind)'!$V$13,'Assumptions (Wind)'!$V$8*Model!$AQ$677*AVERAGE('Assumptions (Wind)'!$AN$2:$AO$2)/10^9),0)</f>
        <v>-0.02008340606</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-0.02395121709</v>
      </c>
      <c r="AS827" s="160">
        <f>IF($AR$677&gt;0,IPMT('Assumptions (Wind)'!$V$10,Model!X1,'Assumptions (Wind)'!$V$13,'Assumptions (Wind)'!$V$8*Model!$AR$677*AVERAGE('Assumptions (Wind)'!$AO$2:$AP$2)/10^9),0)</f>
        <v>-0.02229787682</v>
      </c>
      <c r="AT827" s="160">
        <f>IF($AR$677&gt;0,IPMT('Assumptions (Wind)'!$V$10,Model!Y1,'Assumptions (Wind)'!$V$13,'Assumptions (Wind)'!$V$8*Model!$AR$677*AVERAGE('Assumptions (Wind)'!$AO$2:$AP$2)/10^9),0)</f>
        <v>-0.02051226933</v>
      </c>
      <c r="AU827" s="160">
        <f>IF($AR$677&gt;0,IPMT('Assumptions (Wind)'!$V$10,Model!Z1,'Assumptions (Wind)'!$V$13,'Assumptions (Wind)'!$V$8*Model!$AR$677*AVERAGE('Assumptions (Wind)'!$AO$2:$AP$2)/10^9),0)</f>
        <v>-0.01858381324</v>
      </c>
      <c r="AV827" s="160">
        <f>IF($AR$677&gt;0,IPMT('Assumptions (Wind)'!$V$10,Model!AA1,'Assumptions (Wind)'!$V$13,'Assumptions (Wind)'!$V$8*Model!$AR$677*AVERAGE('Assumptions (Wind)'!$AO$2:$AP$2)/10^9),0)</f>
        <v>-0.01650108066</v>
      </c>
      <c r="AW827" s="160">
        <f>IF($AR$677&gt;0,IPMT('Assumptions (Wind)'!$V$10,Model!AB1,'Assumptions (Wind)'!$V$13,'Assumptions (Wind)'!$V$8*Model!$AR$677*AVERAGE('Assumptions (Wind)'!$AO$2:$AP$2)/10^9),0)</f>
        <v>-0.01425172948</v>
      </c>
      <c r="AX827" s="160">
        <f>IF($AR$677&gt;0,IPMT('Assumptions (Wind)'!$V$10,Model!AC1,'Assumptions (Wind)'!$V$13,'Assumptions (Wind)'!$V$8*Model!$AR$677*AVERAGE('Assumptions (Wind)'!$AO$2:$AP$2)/10^9),0)</f>
        <v>-0.0118224302</v>
      </c>
      <c r="AY827" s="160">
        <f>IF($AR$677&gt;0,IPMT('Assumptions (Wind)'!$V$10,Model!AD1,'Assumptions (Wind)'!$V$13,'Assumptions (Wind)'!$V$8*Model!$AR$677*AVERAGE('Assumptions (Wind)'!$AO$2:$AP$2)/10^9),0)</f>
        <v>-0.009198786978</v>
      </c>
      <c r="AZ827" s="160">
        <f>IF($AR$677&gt;0,IPMT('Assumptions (Wind)'!$V$10,Model!AE1,'Assumptions (Wind)'!$V$13,'Assumptions (Wind)'!$V$8*Model!$AR$677*AVERAGE('Assumptions (Wind)'!$AO$2:$AP$2)/10^9),0)</f>
        <v>-0.0063652523</v>
      </c>
      <c r="BA827" s="160">
        <f>IF($AR$677&gt;0,IPMT('Assumptions (Wind)'!$V$10,Model!AF1,'Assumptions (Wind)'!$V$13,'Assumptions (Wind)'!$V$8*Model!$AR$677*AVERAGE('Assumptions (Wind)'!$AO$2:$AP$2)/10^9),0)</f>
        <v>-0.003305034848</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-0.1819837093</v>
      </c>
      <c r="AT828" s="160">
        <f>IF($AS$677&gt;0,IPMT('Assumptions (Wind)'!$V$10,Model!X1,'Assumptions (Wind)'!$V$13,'Assumptions (Wind)'!$V$8*Model!$AS$677*AVERAGE('Assumptions (Wind)'!$AP$2:$AQ$2)/10^9),0)</f>
        <v>-0.1694214669</v>
      </c>
      <c r="AU828" s="160">
        <f>IF($AS$677&gt;0,IPMT('Assumptions (Wind)'!$V$10,Model!Y1,'Assumptions (Wind)'!$V$13,'Assumptions (Wind)'!$V$8*Model!$AS$677*AVERAGE('Assumptions (Wind)'!$AP$2:$AQ$2)/10^9),0)</f>
        <v>-0.1558542451</v>
      </c>
      <c r="AV828" s="160">
        <f>IF($AS$677&gt;0,IPMT('Assumptions (Wind)'!$V$10,Model!Z1,'Assumptions (Wind)'!$V$13,'Assumptions (Wind)'!$V$8*Model!$AS$677*AVERAGE('Assumptions (Wind)'!$AP$2:$AQ$2)/10^9),0)</f>
        <v>-0.1412016456</v>
      </c>
      <c r="AW828" s="160">
        <f>IF($AS$677&gt;0,IPMT('Assumptions (Wind)'!$V$10,Model!AA1,'Assumptions (Wind)'!$V$13,'Assumptions (Wind)'!$V$8*Model!$AS$677*AVERAGE('Assumptions (Wind)'!$AP$2:$AQ$2)/10^9),0)</f>
        <v>-0.1253768381</v>
      </c>
      <c r="AX828" s="160">
        <f>IF($AS$677&gt;0,IPMT('Assumptions (Wind)'!$V$10,Model!AB1,'Assumptions (Wind)'!$V$13,'Assumptions (Wind)'!$V$8*Model!$AS$677*AVERAGE('Assumptions (Wind)'!$AP$2:$AQ$2)/10^9),0)</f>
        <v>-0.108286046</v>
      </c>
      <c r="AY828" s="160">
        <f>IF($AS$677&gt;0,IPMT('Assumptions (Wind)'!$V$10,Model!AC1,'Assumptions (Wind)'!$V$13,'Assumptions (Wind)'!$V$8*Model!$AS$677*AVERAGE('Assumptions (Wind)'!$AP$2:$AQ$2)/10^9),0)</f>
        <v>-0.08982799048</v>
      </c>
      <c r="AZ828" s="160">
        <f>IF($AS$677&gt;0,IPMT('Assumptions (Wind)'!$V$10,Model!AD1,'Assumptions (Wind)'!$V$13,'Assumptions (Wind)'!$V$8*Model!$AS$677*AVERAGE('Assumptions (Wind)'!$AP$2:$AQ$2)/10^9),0)</f>
        <v>-0.06989329057</v>
      </c>
      <c r="BA828" s="160">
        <f>IF($AS$677&gt;0,IPMT('Assumptions (Wind)'!$V$10,Model!AE1,'Assumptions (Wind)'!$V$13,'Assumptions (Wind)'!$V$8*Model!$AS$677*AVERAGE('Assumptions (Wind)'!$AP$2:$AQ$2)/10^9),0)</f>
        <v>-0.04836381467</v>
      </c>
      <c r="BB828" s="160">
        <f>IF($AS$677&gt;0,IPMT('Assumptions (Wind)'!$V$10,Model!AF1,'Assumptions (Wind)'!$V$13,'Assumptions (Wind)'!$V$8*Model!$AS$677*AVERAGE('Assumptions (Wind)'!$AP$2:$AQ$2)/10^9),0)</f>
        <v>-0.02511198069</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-0.3067173693</v>
      </c>
      <c r="AU829" s="181">
        <f>IF($AT$677&gt;0,IPMT('Assumptions (Wind)'!$V$10,Model!X1,'Assumptions (Wind)'!$V$13,'Assumptions (Wind)'!$V$8*Model!$AT$677*AVERAGE('Assumptions (Wind)'!$AQ$2:$AR$2)/10^9),0)</f>
        <v>-0.2855448261</v>
      </c>
      <c r="AV829" s="181">
        <f>IF($AT$677&gt;0,IPMT('Assumptions (Wind)'!$V$10,Model!Y1,'Assumptions (Wind)'!$V$13,'Assumptions (Wind)'!$V$8*Model!$AT$677*AVERAGE('Assumptions (Wind)'!$AQ$2:$AR$2)/10^9),0)</f>
        <v>-0.2626784795</v>
      </c>
      <c r="AW829" s="181">
        <f>IF($AT$677&gt;0,IPMT('Assumptions (Wind)'!$V$10,Model!Z1,'Assumptions (Wind)'!$V$13,'Assumptions (Wind)'!$V$8*Model!$AT$677*AVERAGE('Assumptions (Wind)'!$AQ$2:$AR$2)/10^9),0)</f>
        <v>-0.2379828251</v>
      </c>
      <c r="AX829" s="181">
        <f>IF($AT$677&gt;0,IPMT('Assumptions (Wind)'!$V$10,Model!AA1,'Assumptions (Wind)'!$V$13,'Assumptions (Wind)'!$V$8*Model!$AT$677*AVERAGE('Assumptions (Wind)'!$AQ$2:$AR$2)/10^9),0)</f>
        <v>-0.2113115184</v>
      </c>
      <c r="AY829" s="181">
        <f>IF($AT$677&gt;0,IPMT('Assumptions (Wind)'!$V$10,Model!AB1,'Assumptions (Wind)'!$V$13,'Assumptions (Wind)'!$V$8*Model!$AT$677*AVERAGE('Assumptions (Wind)'!$AQ$2:$AR$2)/10^9),0)</f>
        <v>-0.1825065072</v>
      </c>
      <c r="AZ829" s="181">
        <f>IF($AT$677&gt;0,IPMT('Assumptions (Wind)'!$V$10,Model!AC1,'Assumptions (Wind)'!$V$13,'Assumptions (Wind)'!$V$8*Model!$AT$677*AVERAGE('Assumptions (Wind)'!$AQ$2:$AR$2)/10^9),0)</f>
        <v>-0.151397095</v>
      </c>
      <c r="BA829" s="181">
        <f>IF($AT$677&gt;0,IPMT('Assumptions (Wind)'!$V$10,Model!AD1,'Assumptions (Wind)'!$V$13,'Assumptions (Wind)'!$V$8*Model!$AT$677*AVERAGE('Assumptions (Wind)'!$AQ$2:$AR$2)/10^9),0)</f>
        <v>-0.1177989299</v>
      </c>
      <c r="BB829" s="181">
        <f>IF($AT$677&gt;0,IPMT('Assumptions (Wind)'!$V$10,Model!AE1,'Assumptions (Wind)'!$V$13,'Assumptions (Wind)'!$V$8*Model!$AT$677*AVERAGE('Assumptions (Wind)'!$AQ$2:$AR$2)/10^9),0)</f>
        <v>-0.08151291157</v>
      </c>
      <c r="BC829" s="181">
        <f>IF($AT$677&gt;0,IPMT('Assumptions (Wind)'!$V$10,Model!AF1,'Assumptions (Wind)'!$V$13,'Assumptions (Wind)'!$V$8*Model!$AT$677*AVERAGE('Assumptions (Wind)'!$AQ$2:$AR$2)/10^9),0)</f>
        <v>-0.04232401177</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-0.230424503</v>
      </c>
      <c r="AV830" s="160">
        <f>IF($AU$677&gt;0,IPMT('Assumptions (Wind)'!$V$10,Model!X1,'Assumptions (Wind)'!$V$13,'Assumptions (Wind)'!$V$8*Model!$AU$677*AVERAGE('Assumptions (Wind)'!$AR$2:$AS$2)/10^9),0)</f>
        <v>-0.2145184174</v>
      </c>
      <c r="AW830" s="160">
        <f>IF($AU$677&gt;0,IPMT('Assumptions (Wind)'!$V$10,Model!Y1,'Assumptions (Wind)'!$V$13,'Assumptions (Wind)'!$V$8*Model!$AU$677*AVERAGE('Assumptions (Wind)'!$AR$2:$AS$2)/10^9),0)</f>
        <v>-0.1973398449</v>
      </c>
      <c r="AX830" s="160">
        <f>IF($AU$677&gt;0,IPMT('Assumptions (Wind)'!$V$10,Model!Z1,'Assumptions (Wind)'!$V$13,'Assumptions (Wind)'!$V$8*Model!$AU$677*AVERAGE('Assumptions (Wind)'!$AR$2:$AS$2)/10^9),0)</f>
        <v>-0.1787869866</v>
      </c>
      <c r="AY830" s="160">
        <f>IF($AU$677&gt;0,IPMT('Assumptions (Wind)'!$V$10,Model!AA1,'Assumptions (Wind)'!$V$13,'Assumptions (Wind)'!$V$8*Model!$AU$677*AVERAGE('Assumptions (Wind)'!$AR$2:$AS$2)/10^9),0)</f>
        <v>-0.1587498997</v>
      </c>
      <c r="AZ830" s="160">
        <f>IF($AU$677&gt;0,IPMT('Assumptions (Wind)'!$V$10,Model!AB1,'Assumptions (Wind)'!$V$13,'Assumptions (Wind)'!$V$8*Model!$AU$677*AVERAGE('Assumptions (Wind)'!$AR$2:$AS$2)/10^9),0)</f>
        <v>-0.1371098458</v>
      </c>
      <c r="BA830" s="160">
        <f>IF($AU$677&gt;0,IPMT('Assumptions (Wind)'!$V$10,Model!AC1,'Assumptions (Wind)'!$V$13,'Assumptions (Wind)'!$V$8*Model!$AU$677*AVERAGE('Assumptions (Wind)'!$AR$2:$AS$2)/10^9),0)</f>
        <v>-0.1137385876</v>
      </c>
      <c r="BB830" s="160">
        <f>IF($AU$677&gt;0,IPMT('Assumptions (Wind)'!$V$10,Model!AD1,'Assumptions (Wind)'!$V$13,'Assumptions (Wind)'!$V$8*Model!$AU$677*AVERAGE('Assumptions (Wind)'!$AR$2:$AS$2)/10^9),0)</f>
        <v>-0.08849762874</v>
      </c>
      <c r="BC830" s="160">
        <f>IF($AU$677&gt;0,IPMT('Assumptions (Wind)'!$V$10,Model!AE1,'Assumptions (Wind)'!$V$13,'Assumptions (Wind)'!$V$8*Model!$AU$677*AVERAGE('Assumptions (Wind)'!$AR$2:$AS$2)/10^9),0)</f>
        <v>-0.06123739318</v>
      </c>
      <c r="BD830" s="160">
        <f>IF($AU$677&gt;0,IPMT('Assumptions (Wind)'!$V$10,Model!AF1,'Assumptions (Wind)'!$V$13,'Assumptions (Wind)'!$V$8*Model!$AU$677*AVERAGE('Assumptions (Wind)'!$AR$2:$AS$2)/10^9),0)</f>
        <v>-0.03179633876</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-0.1962688462</v>
      </c>
      <c r="AW831" s="160">
        <f>IF($AV$677&gt;0,IPMT('Assumptions (Wind)'!$V$10,Model!X1,'Assumptions (Wind)'!$V$13,'Assumptions (Wind)'!$V$8*Model!$AV$677*AVERAGE('Assumptions (Wind)'!$AS$2:$AT$2)/10^9),0)</f>
        <v>-0.1827205081</v>
      </c>
      <c r="AX831" s="160">
        <f>IF($AV$677&gt;0,IPMT('Assumptions (Wind)'!$V$10,Model!Y1,'Assumptions (Wind)'!$V$13,'Assumptions (Wind)'!$V$8*Model!$AV$677*AVERAGE('Assumptions (Wind)'!$AS$2:$AT$2)/10^9),0)</f>
        <v>-0.168088303</v>
      </c>
      <c r="AY831" s="160">
        <f>IF($AV$677&gt;0,IPMT('Assumptions (Wind)'!$V$10,Model!Z1,'Assumptions (Wind)'!$V$13,'Assumptions (Wind)'!$V$8*Model!$AV$677*AVERAGE('Assumptions (Wind)'!$AS$2:$AT$2)/10^9),0)</f>
        <v>-0.1522855214</v>
      </c>
      <c r="AZ831" s="160">
        <f>IF($AV$677&gt;0,IPMT('Assumptions (Wind)'!$V$10,Model!AA1,'Assumptions (Wind)'!$V$13,'Assumptions (Wind)'!$V$8*Model!$AV$677*AVERAGE('Assumptions (Wind)'!$AS$2:$AT$2)/10^9),0)</f>
        <v>-0.1352185173</v>
      </c>
      <c r="BA831" s="160">
        <f>IF($AV$677&gt;0,IPMT('Assumptions (Wind)'!$V$10,Model!AB1,'Assumptions (Wind)'!$V$13,'Assumptions (Wind)'!$V$8*Model!$AV$677*AVERAGE('Assumptions (Wind)'!$AS$2:$AT$2)/10^9),0)</f>
        <v>-0.1167861529</v>
      </c>
      <c r="BB831" s="160">
        <f>IF($AV$677&gt;0,IPMT('Assumptions (Wind)'!$V$10,Model!AC1,'Assumptions (Wind)'!$V$13,'Assumptions (Wind)'!$V$8*Model!$AV$677*AVERAGE('Assumptions (Wind)'!$AS$2:$AT$2)/10^9),0)</f>
        <v>-0.09687919935</v>
      </c>
      <c r="BC831" s="160">
        <f>IF($AV$677&gt;0,IPMT('Assumptions (Wind)'!$V$10,Model!AD1,'Assumptions (Wind)'!$V$13,'Assumptions (Wind)'!$V$8*Model!$AV$677*AVERAGE('Assumptions (Wind)'!$AS$2:$AT$2)/10^9),0)</f>
        <v>-0.07537968949</v>
      </c>
      <c r="BD831" s="160">
        <f>IF($AV$677&gt;0,IPMT('Assumptions (Wind)'!$V$10,Model!AE1,'Assumptions (Wind)'!$V$13,'Assumptions (Wind)'!$V$8*Model!$AV$677*AVERAGE('Assumptions (Wind)'!$AS$2:$AT$2)/10^9),0)</f>
        <v>-0.05216021885</v>
      </c>
      <c r="BE831" s="160">
        <f>IF($AV$677&gt;0,IPMT('Assumptions (Wind)'!$V$10,Model!AF1,'Assumptions (Wind)'!$V$13,'Assumptions (Wind)'!$V$8*Model!$AV$677*AVERAGE('Assumptions (Wind)'!$AS$2:$AT$2)/10^9),0)</f>
        <v>-0.02708319056</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-0.1783809023</v>
      </c>
      <c r="AX832" s="160">
        <f>IF($AW$677&gt;0,IPMT('Assumptions (Wind)'!$V$10,Model!X1,'Assumptions (Wind)'!$V$13,'Assumptions (Wind)'!$V$8*Model!$AW$677*AVERAGE('Assumptions (Wind)'!$AT$2:$AU$2)/10^9),0)</f>
        <v>-0.1660673598</v>
      </c>
      <c r="AY832" s="160">
        <f>IF($AW$677&gt;0,IPMT('Assumptions (Wind)'!$V$10,Model!Y1,'Assumptions (Wind)'!$V$13,'Assumptions (Wind)'!$V$8*Model!$AW$677*AVERAGE('Assumptions (Wind)'!$AT$2:$AU$2)/10^9),0)</f>
        <v>-0.1527687339</v>
      </c>
      <c r="AZ832" s="160">
        <f>IF($AW$677&gt;0,IPMT('Assumptions (Wind)'!$V$10,Model!Z1,'Assumptions (Wind)'!$V$13,'Assumptions (Wind)'!$V$8*Model!$AW$677*AVERAGE('Assumptions (Wind)'!$AT$2:$AU$2)/10^9),0)</f>
        <v>-0.138406218</v>
      </c>
      <c r="BA832" s="160">
        <f>IF($AW$677&gt;0,IPMT('Assumptions (Wind)'!$V$10,Model!AA1,'Assumptions (Wind)'!$V$13,'Assumptions (Wind)'!$V$8*Model!$AW$677*AVERAGE('Assumptions (Wind)'!$AT$2:$AU$2)/10^9),0)</f>
        <v>-0.1228947007</v>
      </c>
      <c r="BB832" s="160">
        <f>IF($AW$677&gt;0,IPMT('Assumptions (Wind)'!$V$10,Model!AB1,'Assumptions (Wind)'!$V$13,'Assumptions (Wind)'!$V$8*Model!$AW$677*AVERAGE('Assumptions (Wind)'!$AT$2:$AU$2)/10^9),0)</f>
        <v>-0.1061422621</v>
      </c>
      <c r="BC832" s="160">
        <f>IF($AW$677&gt;0,IPMT('Assumptions (Wind)'!$V$10,Model!AC1,'Assumptions (Wind)'!$V$13,'Assumptions (Wind)'!$V$8*Model!$AW$677*AVERAGE('Assumptions (Wind)'!$AT$2:$AU$2)/10^9),0)</f>
        <v>-0.08804962846</v>
      </c>
      <c r="BD832" s="160">
        <f>IF($AW$677&gt;0,IPMT('Assumptions (Wind)'!$V$10,Model!AD1,'Assumptions (Wind)'!$V$13,'Assumptions (Wind)'!$V$8*Model!$AW$677*AVERAGE('Assumptions (Wind)'!$AT$2:$AU$2)/10^9),0)</f>
        <v>-0.06850958408</v>
      </c>
      <c r="BE832" s="160">
        <f>IF($AW$677&gt;0,IPMT('Assumptions (Wind)'!$V$10,Model!AE1,'Assumptions (Wind)'!$V$13,'Assumptions (Wind)'!$V$8*Model!$AW$677*AVERAGE('Assumptions (Wind)'!$AT$2:$AU$2)/10^9),0)</f>
        <v>-0.04740633615</v>
      </c>
      <c r="BF832" s="160">
        <f>IF($AW$677&gt;0,IPMT('Assumptions (Wind)'!$V$10,Model!AF1,'Assumptions (Wind)'!$V$13,'Assumptions (Wind)'!$V$8*Model!$AW$677*AVERAGE('Assumptions (Wind)'!$AT$2:$AU$2)/10^9),0)</f>
        <v>-0.02461482839</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-0.01168922913</v>
      </c>
      <c r="AY833" s="160">
        <f>IF($AX$677&gt;0,IPMT('Assumptions (Wind)'!$V$10,Model!X1,'Assumptions (Wind)'!$V$13,'Assumptions (Wind)'!$V$8*Model!$AX$677*AVERAGE('Assumptions (Wind)'!$AU$2:$AV$2)/10^9),0)</f>
        <v>-0.01088232762</v>
      </c>
      <c r="AZ833" s="160">
        <f>IF($AX$677&gt;0,IPMT('Assumptions (Wind)'!$V$10,Model!Y1,'Assumptions (Wind)'!$V$13,'Assumptions (Wind)'!$V$8*Model!$AX$677*AVERAGE('Assumptions (Wind)'!$AU$2:$AV$2)/10^9),0)</f>
        <v>-0.01001087399</v>
      </c>
      <c r="BA833" s="160">
        <f>IF($AX$677&gt;0,IPMT('Assumptions (Wind)'!$V$10,Model!Z1,'Assumptions (Wind)'!$V$13,'Assumptions (Wind)'!$V$8*Model!$AX$677*AVERAGE('Assumptions (Wind)'!$AU$2:$AV$2)/10^9),0)</f>
        <v>-0.009069704066</v>
      </c>
      <c r="BB833" s="160">
        <f>IF($AX$677&gt;0,IPMT('Assumptions (Wind)'!$V$10,Model!AA1,'Assumptions (Wind)'!$V$13,'Assumptions (Wind)'!$V$8*Model!$AX$677*AVERAGE('Assumptions (Wind)'!$AU$2:$AV$2)/10^9),0)</f>
        <v>-0.008053240551</v>
      </c>
      <c r="BC833" s="160">
        <f>IF($AX$677&gt;0,IPMT('Assumptions (Wind)'!$V$10,Model!AB1,'Assumptions (Wind)'!$V$13,'Assumptions (Wind)'!$V$8*Model!$AX$677*AVERAGE('Assumptions (Wind)'!$AU$2:$AV$2)/10^9),0)</f>
        <v>-0.006955459955</v>
      </c>
      <c r="BD833" s="160">
        <f>IF($AX$677&gt;0,IPMT('Assumptions (Wind)'!$V$10,Model!AC1,'Assumptions (Wind)'!$V$13,'Assumptions (Wind)'!$V$8*Model!$AX$677*AVERAGE('Assumptions (Wind)'!$AU$2:$AV$2)/10^9),0)</f>
        <v>-0.005769856911</v>
      </c>
      <c r="BE833" s="160">
        <f>IF($AX$677&gt;0,IPMT('Assumptions (Wind)'!$V$10,Model!AD1,'Assumptions (Wind)'!$V$13,'Assumptions (Wind)'!$V$8*Model!$AX$677*AVERAGE('Assumptions (Wind)'!$AU$2:$AV$2)/10^9),0)</f>
        <v>-0.004489405624</v>
      </c>
      <c r="BF833" s="160">
        <f>IF($AX$677&gt;0,IPMT('Assumptions (Wind)'!$V$10,Model!AE1,'Assumptions (Wind)'!$V$13,'Assumptions (Wind)'!$V$8*Model!$AX$677*AVERAGE('Assumptions (Wind)'!$AU$2:$AV$2)/10^9),0)</f>
        <v>-0.003106518233</v>
      </c>
      <c r="BG833" s="160">
        <f>IF($AX$677&gt;0,IPMT('Assumptions (Wind)'!$V$10,Model!AF1,'Assumptions (Wind)'!$V$13,'Assumptions (Wind)'!$V$8*Model!$AX$677*AVERAGE('Assumptions (Wind)'!$AU$2:$AV$2)/10^9),0)</f>
        <v>-0.001612999852</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-0.01176940993</v>
      </c>
      <c r="AZ834" s="160">
        <f>IF($AY$677&gt;0,IPMT('Assumptions (Wind)'!$V$10,Model!X1,'Assumptions (Wind)'!$V$13,'Assumptions (Wind)'!$V$8*Model!$AY$677*AVERAGE('Assumptions (Wind)'!$AV$2:$AW$2)/10^9),0)</f>
        <v>-0.01095697358</v>
      </c>
      <c r="BA834" s="160">
        <f>IF($AY$677&gt;0,IPMT('Assumptions (Wind)'!$V$10,Model!Y1,'Assumptions (Wind)'!$V$13,'Assumptions (Wind)'!$V$8*Model!$AY$677*AVERAGE('Assumptions (Wind)'!$AV$2:$AW$2)/10^9),0)</f>
        <v>-0.01007954232</v>
      </c>
      <c r="BB834" s="160">
        <f>IF($AY$677&gt;0,IPMT('Assumptions (Wind)'!$V$10,Model!Z1,'Assumptions (Wind)'!$V$13,'Assumptions (Wind)'!$V$8*Model!$AY$677*AVERAGE('Assumptions (Wind)'!$AV$2:$AW$2)/10^9),0)</f>
        <v>-0.009131916563</v>
      </c>
      <c r="BC834" s="160">
        <f>IF($AY$677&gt;0,IPMT('Assumptions (Wind)'!$V$10,Model!AA1,'Assumptions (Wind)'!$V$13,'Assumptions (Wind)'!$V$8*Model!$AY$677*AVERAGE('Assumptions (Wind)'!$AV$2:$AW$2)/10^9),0)</f>
        <v>-0.008108480744</v>
      </c>
      <c r="BD834" s="160">
        <f>IF($AY$677&gt;0,IPMT('Assumptions (Wind)'!$V$10,Model!AB1,'Assumptions (Wind)'!$V$13,'Assumptions (Wind)'!$V$8*Model!$AY$677*AVERAGE('Assumptions (Wind)'!$AV$2:$AW$2)/10^9),0)</f>
        <v>-0.00700317006</v>
      </c>
      <c r="BE834" s="160">
        <f>IF($AY$677&gt;0,IPMT('Assumptions (Wind)'!$V$10,Model!AC1,'Assumptions (Wind)'!$V$13,'Assumptions (Wind)'!$V$8*Model!$AY$677*AVERAGE('Assumptions (Wind)'!$AV$2:$AW$2)/10^9),0)</f>
        <v>-0.005809434521</v>
      </c>
      <c r="BF834" s="160">
        <f>IF($AY$677&gt;0,IPMT('Assumptions (Wind)'!$V$10,Model!AD1,'Assumptions (Wind)'!$V$13,'Assumptions (Wind)'!$V$8*Model!$AY$677*AVERAGE('Assumptions (Wind)'!$AV$2:$AW$2)/10^9),0)</f>
        <v>-0.004520200138</v>
      </c>
      <c r="BG834" s="160">
        <f>IF($AY$677&gt;0,IPMT('Assumptions (Wind)'!$V$10,Model!AE1,'Assumptions (Wind)'!$V$13,'Assumptions (Wind)'!$V$8*Model!$AY$677*AVERAGE('Assumptions (Wind)'!$AV$2:$AW$2)/10^9),0)</f>
        <v>-0.003127827006</v>
      </c>
      <c r="BH834" s="160">
        <f>IF($AY$677&gt;0,IPMT('Assumptions (Wind)'!$V$10,Model!AF1,'Assumptions (Wind)'!$V$13,'Assumptions (Wind)'!$V$8*Model!$AY$677*AVERAGE('Assumptions (Wind)'!$AV$2:$AW$2)/10^9),0)</f>
        <v>-0.001624064022</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-0.02368548585</v>
      </c>
      <c r="BA835" s="160">
        <f>IF($AZ$677&gt;0,IPMT('Assumptions (Wind)'!$V$10,Model!X1,'Assumptions (Wind)'!$V$13,'Assumptions (Wind)'!$V$8*Model!$AZ$677*AVERAGE('Assumptions (Wind)'!$AW$2:$AX$2)/10^9),0)</f>
        <v>-0.02205048887</v>
      </c>
      <c r="BB835" s="160">
        <f>IF($AZ$677&gt;0,IPMT('Assumptions (Wind)'!$V$10,Model!Y1,'Assumptions (Wind)'!$V$13,'Assumptions (Wind)'!$V$8*Model!$AZ$677*AVERAGE('Assumptions (Wind)'!$AW$2:$AX$2)/10^9),0)</f>
        <v>-0.02028469213</v>
      </c>
      <c r="BC835" s="160">
        <f>IF($AZ$677&gt;0,IPMT('Assumptions (Wind)'!$V$10,Model!Z1,'Assumptions (Wind)'!$V$13,'Assumptions (Wind)'!$V$8*Model!$AZ$677*AVERAGE('Assumptions (Wind)'!$AW$2:$AX$2)/10^9),0)</f>
        <v>-0.01837763166</v>
      </c>
      <c r="BD835" s="160">
        <f>IF($AZ$677&gt;0,IPMT('Assumptions (Wind)'!$V$10,Model!AA1,'Assumptions (Wind)'!$V$13,'Assumptions (Wind)'!$V$8*Model!$AZ$677*AVERAGE('Assumptions (Wind)'!$AW$2:$AX$2)/10^9),0)</f>
        <v>-0.01631800635</v>
      </c>
      <c r="BE835" s="160">
        <f>IF($AZ$677&gt;0,IPMT('Assumptions (Wind)'!$V$10,Model!AB1,'Assumptions (Wind)'!$V$13,'Assumptions (Wind)'!$V$8*Model!$AZ$677*AVERAGE('Assumptions (Wind)'!$AW$2:$AX$2)/10^9),0)</f>
        <v>-0.01409361101</v>
      </c>
      <c r="BF835" s="160">
        <f>IF($AZ$677&gt;0,IPMT('Assumptions (Wind)'!$V$10,Model!AC1,'Assumptions (Wind)'!$V$13,'Assumptions (Wind)'!$V$8*Model!$AZ$677*AVERAGE('Assumptions (Wind)'!$AW$2:$AX$2)/10^9),0)</f>
        <v>-0.01169126404</v>
      </c>
      <c r="BG835" s="160">
        <f>IF($AZ$677&gt;0,IPMT('Assumptions (Wind)'!$V$10,Model!AD1,'Assumptions (Wind)'!$V$13,'Assumptions (Wind)'!$V$8*Model!$AZ$677*AVERAGE('Assumptions (Wind)'!$AW$2:$AX$2)/10^9),0)</f>
        <v>-0.009096729323</v>
      </c>
      <c r="BH835" s="160">
        <f>IF($AZ$677&gt;0,IPMT('Assumptions (Wind)'!$V$10,Model!AE1,'Assumptions (Wind)'!$V$13,'Assumptions (Wind)'!$V$8*Model!$AZ$677*AVERAGE('Assumptions (Wind)'!$AW$2:$AX$2)/10^9),0)</f>
        <v>-0.006294631823</v>
      </c>
      <c r="BI835" s="160">
        <f>IF($AZ$677&gt;0,IPMT('Assumptions (Wind)'!$V$10,Model!AF1,'Assumptions (Wind)'!$V$13,'Assumptions (Wind)'!$V$8*Model!$AZ$677*AVERAGE('Assumptions (Wind)'!$AW$2:$AX$2)/10^9),0)</f>
        <v>-0.003268366524</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-0.02382891557</v>
      </c>
      <c r="BB836" s="160">
        <f>IF($BA$677&gt;0,IPMT('Assumptions (Wind)'!$V$10,Model!X1,'Assumptions (Wind)'!$V$13,'Assumptions (Wind)'!$V$8*Model!$BA$677*AVERAGE('Assumptions (Wind)'!$AX$2:$AY$2)/10^9),0)</f>
        <v>-0.02218401771</v>
      </c>
      <c r="BC836" s="160">
        <f>IF($BA$677&gt;0,IPMT('Assumptions (Wind)'!$V$10,Model!Y1,'Assumptions (Wind)'!$V$13,'Assumptions (Wind)'!$V$8*Model!$BA$677*AVERAGE('Assumptions (Wind)'!$AX$2:$AY$2)/10^9),0)</f>
        <v>-0.02040752802</v>
      </c>
      <c r="BD836" s="160">
        <f>IF($BA$677&gt;0,IPMT('Assumptions (Wind)'!$V$10,Model!Z1,'Assumptions (Wind)'!$V$13,'Assumptions (Wind)'!$V$8*Model!$BA$677*AVERAGE('Assumptions (Wind)'!$AX$2:$AY$2)/10^9),0)</f>
        <v>-0.01848891916</v>
      </c>
      <c r="BE836" s="160">
        <f>IF($BA$677&gt;0,IPMT('Assumptions (Wind)'!$V$10,Model!AA1,'Assumptions (Wind)'!$V$13,'Assumptions (Wind)'!$V$8*Model!$BA$677*AVERAGE('Assumptions (Wind)'!$AX$2:$AY$2)/10^9),0)</f>
        <v>-0.01641682159</v>
      </c>
      <c r="BF836" s="160">
        <f>IF($BA$677&gt;0,IPMT('Assumptions (Wind)'!$V$10,Model!AB1,'Assumptions (Wind)'!$V$13,'Assumptions (Wind)'!$V$8*Model!$BA$677*AVERAGE('Assumptions (Wind)'!$AX$2:$AY$2)/10^9),0)</f>
        <v>-0.01417895622</v>
      </c>
      <c r="BG836" s="160">
        <f>IF($BA$677&gt;0,IPMT('Assumptions (Wind)'!$V$10,Model!AC1,'Assumptions (Wind)'!$V$13,'Assumptions (Wind)'!$V$8*Model!$BA$677*AVERAGE('Assumptions (Wind)'!$AX$2:$AY$2)/10^9),0)</f>
        <v>-0.01176206161</v>
      </c>
      <c r="BH836" s="160">
        <f>IF($BA$677&gt;0,IPMT('Assumptions (Wind)'!$V$10,Model!AD1,'Assumptions (Wind)'!$V$13,'Assumptions (Wind)'!$V$8*Model!$BA$677*AVERAGE('Assumptions (Wind)'!$AX$2:$AY$2)/10^9),0)</f>
        <v>-0.009151815436</v>
      </c>
      <c r="BI836" s="160">
        <f>IF($BA$677&gt;0,IPMT('Assumptions (Wind)'!$V$10,Model!AE1,'Assumptions (Wind)'!$V$13,'Assumptions (Wind)'!$V$8*Model!$BA$677*AVERAGE('Assumptions (Wind)'!$AX$2:$AY$2)/10^9),0)</f>
        <v>-0.006332749567</v>
      </c>
      <c r="BJ836" s="160">
        <f>IF($BA$677&gt;0,IPMT('Assumptions (Wind)'!$V$10,Model!AF1,'Assumptions (Wind)'!$V$13,'Assumptions (Wind)'!$V$8*Model!$BA$677*AVERAGE('Assumptions (Wind)'!$AX$2:$AY$2)/10^9),0)</f>
        <v>-0.003288158429</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0.1932552595</v>
      </c>
      <c r="E837" s="176">
        <f t="shared" si="36"/>
        <v>0.3480351182</v>
      </c>
      <c r="F837" s="176">
        <f t="shared" si="36"/>
        <v>0.2928564771</v>
      </c>
      <c r="G837" s="176">
        <f t="shared" si="36"/>
        <v>0.2209225894</v>
      </c>
      <c r="H837" s="176">
        <f t="shared" si="36"/>
        <v>0.3007964009</v>
      </c>
      <c r="I837" s="176">
        <f t="shared" si="36"/>
        <v>0.5062931773</v>
      </c>
      <c r="J837" s="176">
        <f t="shared" si="36"/>
        <v>0.9724955784</v>
      </c>
      <c r="K837" s="176">
        <f t="shared" si="36"/>
        <v>2.039416005</v>
      </c>
      <c r="L837" s="176">
        <f t="shared" si="36"/>
        <v>2.947746777</v>
      </c>
      <c r="M837" s="176">
        <f t="shared" si="36"/>
        <v>2.770533385</v>
      </c>
      <c r="N837" s="176">
        <f t="shared" si="36"/>
        <v>2.172414363</v>
      </c>
      <c r="O837" s="176">
        <f t="shared" si="36"/>
        <v>2.336427159</v>
      </c>
      <c r="P837" s="176">
        <f t="shared" si="36"/>
        <v>2.164552369</v>
      </c>
      <c r="Q837" s="176">
        <f t="shared" si="36"/>
        <v>1.954689</v>
      </c>
      <c r="R837" s="176">
        <f t="shared" si="36"/>
        <v>3.055891986</v>
      </c>
      <c r="S837" s="176">
        <f t="shared" si="36"/>
        <v>4.000949726</v>
      </c>
      <c r="T837" s="176">
        <f t="shared" si="36"/>
        <v>3.864133369</v>
      </c>
      <c r="U837" s="176">
        <f t="shared" si="36"/>
        <v>3.671042651</v>
      </c>
      <c r="V837" s="176">
        <f t="shared" si="36"/>
        <v>3.046672487</v>
      </c>
      <c r="W837" s="176">
        <f t="shared" si="36"/>
        <v>1.820686415</v>
      </c>
      <c r="X837" s="176">
        <f t="shared" si="36"/>
        <v>1.035903197</v>
      </c>
      <c r="Y837" s="176">
        <f t="shared" si="36"/>
        <v>0.6708066275</v>
      </c>
      <c r="Z837" s="176">
        <f t="shared" si="36"/>
        <v>0.3403706952</v>
      </c>
      <c r="AA837" s="176">
        <f t="shared" si="36"/>
        <v>0.1890552726</v>
      </c>
      <c r="AB837" s="176">
        <f t="shared" si="36"/>
        <v>0.2148326539</v>
      </c>
      <c r="AC837" s="176">
        <f t="shared" si="36"/>
        <v>0.238932583</v>
      </c>
      <c r="AD837" s="176">
        <f t="shared" si="36"/>
        <v>0.2704433095</v>
      </c>
      <c r="AE837" s="176">
        <f t="shared" si="36"/>
        <v>0.2769984067</v>
      </c>
      <c r="AF837" s="176">
        <f t="shared" si="36"/>
        <v>0.5072224585</v>
      </c>
      <c r="AG837" s="176">
        <f t="shared" si="36"/>
        <v>0.7030695599</v>
      </c>
      <c r="AH837" s="176">
        <f t="shared" si="36"/>
        <v>0.6357236361</v>
      </c>
      <c r="AI837" s="176">
        <f t="shared" si="36"/>
        <v>0.5303471256</v>
      </c>
      <c r="AJ837" s="176">
        <f t="shared" si="36"/>
        <v>0.6447751517</v>
      </c>
      <c r="AK837" s="176">
        <f t="shared" si="36"/>
        <v>0.9469722826</v>
      </c>
      <c r="AL837" s="176">
        <f t="shared" si="36"/>
        <v>1.504531473</v>
      </c>
      <c r="AM837" s="176">
        <f t="shared" si="36"/>
        <v>2.612760161</v>
      </c>
      <c r="AN837" s="176">
        <f t="shared" si="36"/>
        <v>3.423184112</v>
      </c>
      <c r="AO837" s="176">
        <f t="shared" si="36"/>
        <v>3.091855173</v>
      </c>
      <c r="AP837" s="176">
        <f t="shared" si="36"/>
        <v>2.395082678</v>
      </c>
      <c r="AQ837" s="176">
        <f t="shared" si="36"/>
        <v>2.406536988</v>
      </c>
      <c r="AR837" s="176">
        <f t="shared" si="36"/>
        <v>2.147258518</v>
      </c>
      <c r="AS837" s="176">
        <f t="shared" si="36"/>
        <v>1.97268465</v>
      </c>
      <c r="AT837" s="176">
        <f t="shared" si="36"/>
        <v>3.12605238</v>
      </c>
      <c r="AU837" s="176">
        <f t="shared" si="36"/>
        <v>4.199076878</v>
      </c>
      <c r="AV837" s="176">
        <f t="shared" si="36"/>
        <v>4.249714144</v>
      </c>
      <c r="AW837" s="176">
        <f t="shared" si="36"/>
        <v>4.175034795</v>
      </c>
      <c r="AX837" s="176">
        <f t="shared" si="36"/>
        <v>3.530507466</v>
      </c>
      <c r="AY837" s="176">
        <f t="shared" si="36"/>
        <v>2.232615893</v>
      </c>
      <c r="AZ837" s="176">
        <f t="shared" si="36"/>
        <v>1.399577974</v>
      </c>
      <c r="BA837" s="176">
        <f t="shared" si="36"/>
        <v>0.9959589577</v>
      </c>
      <c r="BB837" s="176">
        <f t="shared" si="36"/>
        <v>0.523959197</v>
      </c>
      <c r="BC837" s="176">
        <f t="shared" si="36"/>
        <v>0.1944344871</v>
      </c>
      <c r="BD837" s="176">
        <f t="shared" si="36"/>
        <v>0.1281578553</v>
      </c>
      <c r="BE837" s="176">
        <f t="shared" si="36"/>
        <v>0.08561198038</v>
      </c>
      <c r="BF837" s="176">
        <f t="shared" si="36"/>
        <v>0.02859469868</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0.1932552595</v>
      </c>
      <c r="E839" s="177">
        <f>IF($D$677&gt;0,'Assumptions (Wind)'!W$14*Model!$D$677*'Assumptions (Wind)'!$B$2/10^9,0)</f>
        <v>0.3092084151</v>
      </c>
      <c r="F839" s="177">
        <f>IF($D$677&gt;0,'Assumptions (Wind)'!X$14*Model!$D$677*'Assumptions (Wind)'!$B$2/10^9,0)</f>
        <v>0.1855250491</v>
      </c>
      <c r="G839" s="177">
        <f>IF($D$677&gt;0,'Assumptions (Wind)'!Y$14*Model!$D$677*'Assumptions (Wind)'!$B$2/10^9,0)</f>
        <v>0.1113150294</v>
      </c>
      <c r="H839" s="177">
        <f>IF($D$677&gt;0,'Assumptions (Wind)'!Z$14*Model!$D$677*'Assumptions (Wind)'!$B$2/10^9,0)</f>
        <v>0.1113150294</v>
      </c>
      <c r="I839" s="177">
        <f>IF($D$677&gt;0,'Assumptions (Wind)'!AA$14*Model!$D$677*'Assumptions (Wind)'!$B$2/10^9,0)</f>
        <v>0.05565751472</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0.03882670308</v>
      </c>
      <c r="F840" s="160">
        <f>IF($E$677&gt;0,'Assumptions (Wind)'!W$14*Model!$E$677*AVERAGE('Assumptions (Wind)'!$B$2:$C$2)/10^9,0)</f>
        <v>0.06212272493</v>
      </c>
      <c r="G840" s="160">
        <f>IF($E$677&gt;0,'Assumptions (Wind)'!X$14*Model!$E$677*AVERAGE('Assumptions (Wind)'!$B$2:$C$2)/10^9,0)</f>
        <v>0.03727363496</v>
      </c>
      <c r="H840" s="160">
        <f>IF($E$677&gt;0,'Assumptions (Wind)'!Y$14*Model!$E$677*AVERAGE('Assumptions (Wind)'!$B$2:$C$2)/10^9,0)</f>
        <v>0.02236418097</v>
      </c>
      <c r="I840" s="160">
        <f>IF($E$677&gt;0,'Assumptions (Wind)'!Z$14*Model!$E$677*AVERAGE('Assumptions (Wind)'!$B$2:$C$2)/10^9,0)</f>
        <v>0.02236418097</v>
      </c>
      <c r="J840" s="160">
        <f>IF($E$677&gt;0,'Assumptions (Wind)'!AA$14*Model!$E$677*AVERAGE('Assumptions (Wind)'!$B$2:$C$2)/10^9,0)</f>
        <v>0.01118209049</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0.0452087031</v>
      </c>
      <c r="G841" s="160">
        <f>IF($F$677&gt;0,'Assumptions (Wind)'!W$14*Model!$F$677*AVERAGE('Assumptions (Wind)'!$C$2:$D$2)/10^9,0)</f>
        <v>0.07233392496</v>
      </c>
      <c r="H841" s="160">
        <f>IF($F$677&gt;0,'Assumptions (Wind)'!X$14*Model!$F$677*AVERAGE('Assumptions (Wind)'!$C$2:$D$2)/10^9,0)</f>
        <v>0.04340035498</v>
      </c>
      <c r="I841" s="160">
        <f>IF($F$677&gt;0,'Assumptions (Wind)'!Y$14*Model!$F$677*AVERAGE('Assumptions (Wind)'!$C$2:$D$2)/10^9,0)</f>
        <v>0.02604021299</v>
      </c>
      <c r="J841" s="160">
        <f>IF($F$677&gt;0,'Assumptions (Wind)'!Z$14*Model!$F$677*AVERAGE('Assumptions (Wind)'!$C$2:$D$2)/10^9,0)</f>
        <v>0.02604021299</v>
      </c>
      <c r="K841" s="160">
        <f>IF($F$677&gt;0,'Assumptions (Wind)'!AA$14*Model!$F$677*AVERAGE('Assumptions (Wind)'!$C$2:$D$2)/10^9,0)</f>
        <v>0.01302010649</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0.1237168355</v>
      </c>
      <c r="I843" s="160">
        <f>IF($H$677&gt;0,'Assumptions (Wind)'!W$14*Model!$H$677*AVERAGE('Assumptions (Wind)'!$E$2:$F$2)/10^9,0)</f>
        <v>0.1979469367</v>
      </c>
      <c r="J843" s="160">
        <f>IF($H$677&gt;0,'Assumptions (Wind)'!X$14*Model!$H$677*AVERAGE('Assumptions (Wind)'!$E$2:$F$2)/10^9,0)</f>
        <v>0.118768162</v>
      </c>
      <c r="K843" s="160">
        <f>IF($H$677&gt;0,'Assumptions (Wind)'!Y$14*Model!$H$677*AVERAGE('Assumptions (Wind)'!$E$2:$F$2)/10^9,0)</f>
        <v>0.07126089722</v>
      </c>
      <c r="L843" s="160">
        <f>IF($H$677&gt;0,'Assumptions (Wind)'!Z$14*Model!$H$677*AVERAGE('Assumptions (Wind)'!$E$2:$F$2)/10^9,0)</f>
        <v>0.07126089722</v>
      </c>
      <c r="M843" s="160">
        <f>IF($H$677&gt;0,'Assumptions (Wind)'!AA$14*Model!$H$677*AVERAGE('Assumptions (Wind)'!$E$2:$F$2)/10^9,0)</f>
        <v>0.03563044861</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0.2042843319</v>
      </c>
      <c r="J844" s="160">
        <f>IF($I$677&gt;0,'Assumptions (Wind)'!W$14*Model!$I$677*AVERAGE('Assumptions (Wind)'!$F$2:$G$2)/10^9,0)</f>
        <v>0.326854931</v>
      </c>
      <c r="K844" s="160">
        <f>IF($I$677&gt;0,'Assumptions (Wind)'!X$14*Model!$I$677*AVERAGE('Assumptions (Wind)'!$F$2:$G$2)/10^9,0)</f>
        <v>0.1961129586</v>
      </c>
      <c r="L844" s="160">
        <f>IF($I$677&gt;0,'Assumptions (Wind)'!Y$14*Model!$I$677*AVERAGE('Assumptions (Wind)'!$F$2:$G$2)/10^9,0)</f>
        <v>0.1176677752</v>
      </c>
      <c r="M844" s="160">
        <f>IF($I$677&gt;0,'Assumptions (Wind)'!Z$14*Model!$I$677*AVERAGE('Assumptions (Wind)'!$F$2:$G$2)/10^9,0)</f>
        <v>0.1176677752</v>
      </c>
      <c r="N844" s="160">
        <f>IF($I$677&gt;0,'Assumptions (Wind)'!AA$14*Model!$I$677*AVERAGE('Assumptions (Wind)'!$F$2:$G$2)/10^9,0)</f>
        <v>0.05883388758</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0.4896501819</v>
      </c>
      <c r="K845" s="160">
        <f>IF($J$677&gt;0,'Assumptions (Wind)'!W$14*Model!$J$677*AVERAGE('Assumptions (Wind)'!$G$2:$H$2)/10^9,0)</f>
        <v>0.783440291</v>
      </c>
      <c r="L845" s="160">
        <f>IF($J$677&gt;0,'Assumptions (Wind)'!X$14*Model!$J$677*AVERAGE('Assumptions (Wind)'!$G$2:$H$2)/10^9,0)</f>
        <v>0.4700641746</v>
      </c>
      <c r="M845" s="160">
        <f>IF($J$677&gt;0,'Assumptions (Wind)'!Y$14*Model!$J$677*AVERAGE('Assumptions (Wind)'!$G$2:$H$2)/10^9,0)</f>
        <v>0.2820385048</v>
      </c>
      <c r="N845" s="160">
        <f>IF($J$677&gt;0,'Assumptions (Wind)'!Z$14*Model!$J$677*AVERAGE('Assumptions (Wind)'!$G$2:$H$2)/10^9,0)</f>
        <v>0.2820385048</v>
      </c>
      <c r="O845" s="160">
        <f>IF($J$677&gt;0,'Assumptions (Wind)'!AA$14*Model!$J$677*AVERAGE('Assumptions (Wind)'!$G$2:$H$2)/10^9,0)</f>
        <v>0.1410192524</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0.9755817515</v>
      </c>
      <c r="L846" s="160">
        <f>IF($K$677&gt;0,'Assumptions (Wind)'!W$14*Model!$K$677*AVERAGE('Assumptions (Wind)'!$H$2:$I$2)/10^9,0)</f>
        <v>1.560930802</v>
      </c>
      <c r="M846" s="160">
        <f>IF($K$677&gt;0,'Assumptions (Wind)'!X$14*Model!$K$677*AVERAGE('Assumptions (Wind)'!$H$2:$I$2)/10^9,0)</f>
        <v>0.9365584815</v>
      </c>
      <c r="N846" s="160">
        <f>IF($K$677&gt;0,'Assumptions (Wind)'!Y$14*Model!$K$677*AVERAGE('Assumptions (Wind)'!$H$2:$I$2)/10^9,0)</f>
        <v>0.5619350889</v>
      </c>
      <c r="O846" s="160">
        <f>IF($K$677&gt;0,'Assumptions (Wind)'!Z$14*Model!$K$677*AVERAGE('Assumptions (Wind)'!$H$2:$I$2)/10^9,0)</f>
        <v>0.5619350889</v>
      </c>
      <c r="P846" s="160">
        <f>IF($K$677&gt;0,'Assumptions (Wind)'!AA$14*Model!$K$677*AVERAGE('Assumptions (Wind)'!$H$2:$I$2)/10^9,0)</f>
        <v>0.2809675444</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0.7278231272</v>
      </c>
      <c r="M847" s="160">
        <f>IF($L$677&gt;0,'Assumptions (Wind)'!W$14*Model!$L$677*AVERAGE('Assumptions (Wind)'!$I$2:$J$2)/10^9,0)</f>
        <v>1.164517004</v>
      </c>
      <c r="N847" s="160">
        <f>IF($L$677&gt;0,'Assumptions (Wind)'!X$14*Model!$L$677*AVERAGE('Assumptions (Wind)'!$I$2:$J$2)/10^9,0)</f>
        <v>0.6987102021</v>
      </c>
      <c r="O847" s="160">
        <f>IF($L$677&gt;0,'Assumptions (Wind)'!Y$14*Model!$L$677*AVERAGE('Assumptions (Wind)'!$I$2:$J$2)/10^9,0)</f>
        <v>0.4192261213</v>
      </c>
      <c r="P847" s="160">
        <f>IF($L$677&gt;0,'Assumptions (Wind)'!Z$14*Model!$L$677*AVERAGE('Assumptions (Wind)'!$I$2:$J$2)/10^9,0)</f>
        <v>0.4192261213</v>
      </c>
      <c r="Q847" s="160">
        <f>IF($L$677&gt;0,'Assumptions (Wind)'!AA$14*Model!$L$677*AVERAGE('Assumptions (Wind)'!$I$2:$J$2)/10^9,0)</f>
        <v>0.2096130606</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0.2341211718</v>
      </c>
      <c r="N848" s="160">
        <f>IF($M$677&gt;0,'Assumptions (Wind)'!W$14*Model!$M$677*AVERAGE('Assumptions (Wind)'!$J$2:$K$2)/10^9,0)</f>
        <v>0.3745938749</v>
      </c>
      <c r="O848" s="160">
        <f>IF($M$677&gt;0,'Assumptions (Wind)'!X$14*Model!$M$677*AVERAGE('Assumptions (Wind)'!$J$2:$K$2)/10^9,0)</f>
        <v>0.2247563249</v>
      </c>
      <c r="P848" s="160">
        <f>IF($M$677&gt;0,'Assumptions (Wind)'!Y$14*Model!$M$677*AVERAGE('Assumptions (Wind)'!$J$2:$K$2)/10^9,0)</f>
        <v>0.134853795</v>
      </c>
      <c r="Q848" s="160">
        <f>IF($M$677&gt;0,'Assumptions (Wind)'!Z$14*Model!$M$677*AVERAGE('Assumptions (Wind)'!$J$2:$K$2)/10^9,0)</f>
        <v>0.134853795</v>
      </c>
      <c r="R848" s="160">
        <f>IF($M$677&gt;0,'Assumptions (Wind)'!AA$14*Model!$M$677*AVERAGE('Assumptions (Wind)'!$J$2:$K$2)/10^9,0)</f>
        <v>0.06742689748</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0.1963028047</v>
      </c>
      <c r="O849" s="177">
        <f>IF($N$677&gt;0,'Assumptions (Wind)'!W$14*Model!$N$677*AVERAGE('Assumptions (Wind)'!$K$2:$L$2)/10^9,0)</f>
        <v>0.3140844876</v>
      </c>
      <c r="P849" s="177">
        <f>IF($N$677&gt;0,'Assumptions (Wind)'!X$14*Model!$N$677*AVERAGE('Assumptions (Wind)'!$K$2:$L$2)/10^9,0)</f>
        <v>0.1884506926</v>
      </c>
      <c r="Q849" s="177">
        <f>IF($N$677&gt;0,'Assumptions (Wind)'!Y$14*Model!$N$677*AVERAGE('Assumptions (Wind)'!$K$2:$L$2)/10^9,0)</f>
        <v>0.1130704155</v>
      </c>
      <c r="R849" s="177">
        <f>IF($N$677&gt;0,'Assumptions (Wind)'!Z$14*Model!$N$677*AVERAGE('Assumptions (Wind)'!$K$2:$L$2)/10^9,0)</f>
        <v>0.1130704155</v>
      </c>
      <c r="S849" s="177">
        <f>IF($N$677&gt;0,'Assumptions (Wind)'!AA$14*Model!$N$677*AVERAGE('Assumptions (Wind)'!$K$2:$L$2)/10^9,0)</f>
        <v>0.05653520777</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0.6754058838</v>
      </c>
      <c r="P850" s="160">
        <f>IF($O$677&gt;0,'Assumptions (Wind)'!W$14*Model!$O$677*AVERAGE('Assumptions (Wind)'!$L$2:$M$2)/10^9,0)</f>
        <v>1.080649414</v>
      </c>
      <c r="Q850" s="160">
        <f>IF($O$677&gt;0,'Assumptions (Wind)'!X$14*Model!$O$677*AVERAGE('Assumptions (Wind)'!$L$2:$M$2)/10^9,0)</f>
        <v>0.6483896484</v>
      </c>
      <c r="R850" s="160">
        <f>IF($O$677&gt;0,'Assumptions (Wind)'!Y$14*Model!$O$677*AVERAGE('Assumptions (Wind)'!$L$2:$M$2)/10^9,0)</f>
        <v>0.3890337891</v>
      </c>
      <c r="S850" s="160">
        <f>IF($O$677&gt;0,'Assumptions (Wind)'!Z$14*Model!$O$677*AVERAGE('Assumptions (Wind)'!$L$2:$M$2)/10^9,0)</f>
        <v>0.3890337891</v>
      </c>
      <c r="T850" s="160">
        <f>IF($O$677&gt;0,'Assumptions (Wind)'!AA$14*Model!$O$677*AVERAGE('Assumptions (Wind)'!$L$2:$M$2)/10^9,0)</f>
        <v>0.1945168945</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0.06040480163</v>
      </c>
      <c r="Q851" s="177">
        <f>IF($P$677&gt;0,'Assumptions (Wind)'!W$14*Model!$P$677*AVERAGE('Assumptions (Wind)'!$M$2:$N$2)/10^9,0)</f>
        <v>0.09664768261</v>
      </c>
      <c r="R851" s="177">
        <f>IF($P$677&gt;0,'Assumptions (Wind)'!X$14*Model!$P$677*AVERAGE('Assumptions (Wind)'!$M$2:$N$2)/10^9,0)</f>
        <v>0.05798860957</v>
      </c>
      <c r="S851" s="177">
        <f>IF($P$677&gt;0,'Assumptions (Wind)'!Y$14*Model!$P$677*AVERAGE('Assumptions (Wind)'!$M$2:$N$2)/10^9,0)</f>
        <v>0.03479316574</v>
      </c>
      <c r="T851" s="177">
        <f>IF($P$677&gt;0,'Assumptions (Wind)'!Z$14*Model!$P$677*AVERAGE('Assumptions (Wind)'!$M$2:$N$2)/10^9,0)</f>
        <v>0.03479316574</v>
      </c>
      <c r="U851" s="177">
        <f>IF($P$677&gt;0,'Assumptions (Wind)'!AA$14*Model!$P$677*AVERAGE('Assumptions (Wind)'!$M$2:$N$2)/10^9,0)</f>
        <v>0.01739658287</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0.7521143979</v>
      </c>
      <c r="R852" s="160">
        <f>IF($Q$677&gt;0,'Assumptions (Wind)'!W$14*Model!$Q$677*AVERAGE('Assumptions (Wind)'!$N$2:$O$2)/10^9,0)</f>
        <v>1.203383037</v>
      </c>
      <c r="S852" s="160">
        <f>IF($Q$677&gt;0,'Assumptions (Wind)'!X$14*Model!$Q$677*AVERAGE('Assumptions (Wind)'!$N$2:$O$2)/10^9,0)</f>
        <v>0.722029822</v>
      </c>
      <c r="T852" s="160">
        <f>IF($Q$677&gt;0,'Assumptions (Wind)'!Y$14*Model!$Q$677*AVERAGE('Assumptions (Wind)'!$N$2:$O$2)/10^9,0)</f>
        <v>0.4332178932</v>
      </c>
      <c r="U852" s="160">
        <f>IF($Q$677&gt;0,'Assumptions (Wind)'!Z$14*Model!$Q$677*AVERAGE('Assumptions (Wind)'!$N$2:$O$2)/10^9,0)</f>
        <v>0.4332178932</v>
      </c>
      <c r="V852" s="160">
        <f>IF($Q$677&gt;0,'Assumptions (Wind)'!AA$14*Model!$Q$677*AVERAGE('Assumptions (Wind)'!$N$2:$O$2)/10^9,0)</f>
        <v>0.2166089466</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1.224989238</v>
      </c>
      <c r="S853" s="177">
        <f>IF($R$677&gt;0,'Assumptions (Wind)'!W$14*Model!$R$677*AVERAGE('Assumptions (Wind)'!$O$2:$P$2)/10^9,0)</f>
        <v>1.959982781</v>
      </c>
      <c r="T853" s="177">
        <f>IF($R$677&gt;0,'Assumptions (Wind)'!X$14*Model!$R$677*AVERAGE('Assumptions (Wind)'!$O$2:$P$2)/10^9,0)</f>
        <v>1.175989669</v>
      </c>
      <c r="U853" s="177">
        <f>IF($R$677&gt;0,'Assumptions (Wind)'!Y$14*Model!$R$677*AVERAGE('Assumptions (Wind)'!$O$2:$P$2)/10^9,0)</f>
        <v>0.7055938012</v>
      </c>
      <c r="V853" s="177">
        <f>IF($R$677&gt;0,'Assumptions (Wind)'!Z$14*Model!$R$677*AVERAGE('Assumptions (Wind)'!$O$2:$P$2)/10^9,0)</f>
        <v>0.7055938012</v>
      </c>
      <c r="W853" s="177">
        <f>IF($R$677&gt;0,'Assumptions (Wind)'!AA$14*Model!$R$677*AVERAGE('Assumptions (Wind)'!$O$2:$P$2)/10^9,0)</f>
        <v>0.3527969006</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0.8385749606</v>
      </c>
      <c r="T854" s="160">
        <f>IF($S$677&gt;0,'Assumptions (Wind)'!W$14*Model!$S$677*AVERAGE('Assumptions (Wind)'!$P$2:$Q$2)/10^9,0)</f>
        <v>1.341719937</v>
      </c>
      <c r="U854" s="160">
        <f>IF($S$677&gt;0,'Assumptions (Wind)'!X$14*Model!$S$677*AVERAGE('Assumptions (Wind)'!$P$2:$Q$2)/10^9,0)</f>
        <v>0.8050319622</v>
      </c>
      <c r="V854" s="160">
        <f>IF($S$677&gt;0,'Assumptions (Wind)'!Y$14*Model!$S$677*AVERAGE('Assumptions (Wind)'!$P$2:$Q$2)/10^9,0)</f>
        <v>0.4830191773</v>
      </c>
      <c r="W854" s="160">
        <f>IF($S$677&gt;0,'Assumptions (Wind)'!Z$14*Model!$S$677*AVERAGE('Assumptions (Wind)'!$P$2:$Q$2)/10^9,0)</f>
        <v>0.4830191773</v>
      </c>
      <c r="X854" s="160">
        <f>IF($S$677&gt;0,'Assumptions (Wind)'!AA$14*Model!$S$677*AVERAGE('Assumptions (Wind)'!$P$2:$Q$2)/10^9,0)</f>
        <v>0.2415095887</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0.6838958099</v>
      </c>
      <c r="U855" s="160">
        <f>IF($T$677&gt;0,'Assumptions (Wind)'!W$14*Model!$T$677*AVERAGE('Assumptions (Wind)'!$Q$2:$R$2)/10^9,0)</f>
        <v>1.094233296</v>
      </c>
      <c r="V855" s="160">
        <f>IF($T$677&gt;0,'Assumptions (Wind)'!X$14*Model!$T$677*AVERAGE('Assumptions (Wind)'!$Q$2:$R$2)/10^9,0)</f>
        <v>0.6565399775</v>
      </c>
      <c r="W855" s="160">
        <f>IF($T$677&gt;0,'Assumptions (Wind)'!Y$14*Model!$T$677*AVERAGE('Assumptions (Wind)'!$Q$2:$R$2)/10^9,0)</f>
        <v>0.3939239865</v>
      </c>
      <c r="X855" s="160">
        <f>IF($T$677&gt;0,'Assumptions (Wind)'!Z$14*Model!$T$677*AVERAGE('Assumptions (Wind)'!$Q$2:$R$2)/10^9,0)</f>
        <v>0.3939239865</v>
      </c>
      <c r="Y855" s="160">
        <f>IF($T$677&gt;0,'Assumptions (Wind)'!AA$14*Model!$T$677*AVERAGE('Assumptions (Wind)'!$Q$2:$R$2)/10^9,0)</f>
        <v>0.1969619933</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0.6155691155</v>
      </c>
      <c r="V856" s="160">
        <f>IF($U$677&gt;0,'Assumptions (Wind)'!W$14*Model!$U$677*AVERAGE('Assumptions (Wind)'!$R$2:$S$2)/10^9,0)</f>
        <v>0.9849105848</v>
      </c>
      <c r="W856" s="160">
        <f>IF($U$677&gt;0,'Assumptions (Wind)'!X$14*Model!$U$677*AVERAGE('Assumptions (Wind)'!$R$2:$S$2)/10^9,0)</f>
        <v>0.5909463509</v>
      </c>
      <c r="X856" s="160">
        <f>IF($U$677&gt;0,'Assumptions (Wind)'!Y$14*Model!$U$677*AVERAGE('Assumptions (Wind)'!$R$2:$S$2)/10^9,0)</f>
        <v>0.3545678105</v>
      </c>
      <c r="Y856" s="160">
        <f>IF($U$677&gt;0,'Assumptions (Wind)'!Z$14*Model!$U$677*AVERAGE('Assumptions (Wind)'!$R$2:$S$2)/10^9,0)</f>
        <v>0.3545678105</v>
      </c>
      <c r="Z856" s="160">
        <f>IF($U$677&gt;0,'Assumptions (Wind)'!AA$14*Model!$U$677*AVERAGE('Assumptions (Wind)'!$R$2:$S$2)/10^9,0)</f>
        <v>0.1772839053</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0.04590181136</v>
      </c>
      <c r="Y859" s="160">
        <f>IF($X$677&gt;0,'Assumptions (Wind)'!W14*Model!$X$677*'Assumptions (Wind)'!$V$2/10^9,0)</f>
        <v>0.07344289818</v>
      </c>
      <c r="Z859" s="160">
        <f>IF($X$677&gt;0,'Assumptions (Wind)'!X14*Model!$X$677*'Assumptions (Wind)'!$V$2/10^9,0)</f>
        <v>0.04406573891</v>
      </c>
      <c r="AA859" s="160">
        <f>IF($X$677&gt;0,'Assumptions (Wind)'!Y14*Model!$X$677*'Assumptions (Wind)'!$V$2/10^9,0)</f>
        <v>0.02643944335</v>
      </c>
      <c r="AB859" s="160">
        <f>IF($X$677&gt;0,'Assumptions (Wind)'!Z14*Model!$X$677*'Assumptions (Wind)'!$V$2/10^9,0)</f>
        <v>0.02643944335</v>
      </c>
      <c r="AC859" s="160">
        <f>IF($X$677&gt;0,'Assumptions (Wind)'!AA14*Model!$X$677*'Assumptions (Wind)'!$V$2/10^9,0)</f>
        <v>0.01321972167</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0.04583392557</v>
      </c>
      <c r="Z860" s="160">
        <f>IF($Y$677&gt;0,'Assumptions (Wind)'!W14*Model!$Y$677*AVERAGE('Assumptions (Wind)'!$V$2:$W$2)/10^9,0)</f>
        <v>0.07333428091</v>
      </c>
      <c r="AA860" s="160">
        <f>IF($Y$677&gt;0,'Assumptions (Wind)'!X14*Model!$Y$677*AVERAGE('Assumptions (Wind)'!$V$2:$W$2)/10^9,0)</f>
        <v>0.04400056855</v>
      </c>
      <c r="AB860" s="160">
        <f>IF($Y$677&gt;0,'Assumptions (Wind)'!Y14*Model!$Y$677*AVERAGE('Assumptions (Wind)'!$V$2:$W$2)/10^9,0)</f>
        <v>0.02640034113</v>
      </c>
      <c r="AC860" s="160">
        <f>IF($Y$677&gt;0,'Assumptions (Wind)'!Z14*Model!$Y$677*AVERAGE('Assumptions (Wind)'!$V$2:$W$2)/10^9,0)</f>
        <v>0.02640034113</v>
      </c>
      <c r="AD860" s="160">
        <f>IF($Y$677&gt;0,'Assumptions (Wind)'!AA14*Model!$Y$677*AVERAGE('Assumptions (Wind)'!$V$2:$W$2)/10^9,0)</f>
        <v>0.01320017056</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0.04568677011</v>
      </c>
      <c r="AA861" s="160">
        <f>IF($Z$677&gt;0,'Assumptions (Wind)'!W14*Model!$Z$677*AVERAGE('Assumptions (Wind)'!$W$2:$X$2)/10^9,0)</f>
        <v>0.07309883217</v>
      </c>
      <c r="AB861" s="160">
        <f>IF($Z$677&gt;0,'Assumptions (Wind)'!X14*Model!$Z$677*AVERAGE('Assumptions (Wind)'!$W$2:$X$2)/10^9,0)</f>
        <v>0.0438592993</v>
      </c>
      <c r="AC861" s="160">
        <f>IF($Z$677&gt;0,'Assumptions (Wind)'!Y14*Model!$Z$677*AVERAGE('Assumptions (Wind)'!$W$2:$X$2)/10^9,0)</f>
        <v>0.02631557958</v>
      </c>
      <c r="AD861" s="160">
        <f>IF($Z$677&gt;0,'Assumptions (Wind)'!Z14*Model!$Z$677*AVERAGE('Assumptions (Wind)'!$W$2:$X$2)/10^9,0)</f>
        <v>0.02631557958</v>
      </c>
      <c r="AE861" s="160">
        <f>IF($Z$677&gt;0,'Assumptions (Wind)'!AA14*Model!$Z$677*AVERAGE('Assumptions (Wind)'!$W$2:$X$2)/10^9,0)</f>
        <v>0.01315778979</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0.04551642854</v>
      </c>
      <c r="AB862" s="160">
        <f>IF($AA$677&gt;0,'Assumptions (Wind)'!W14*Model!$AA$677*AVERAGE('Assumptions (Wind)'!$X$2:$Y$2)/10^9,0)</f>
        <v>0.07282628566</v>
      </c>
      <c r="AC862" s="160">
        <f>IF($AA$677&gt;0,'Assumptions (Wind)'!X14*Model!$AA$677*AVERAGE('Assumptions (Wind)'!$X$2:$Y$2)/10^9,0)</f>
        <v>0.0436957714</v>
      </c>
      <c r="AD862" s="160">
        <f>IF($AA$677&gt;0,'Assumptions (Wind)'!Y14*Model!$AA$677*AVERAGE('Assumptions (Wind)'!$X$2:$Y$2)/10^9,0)</f>
        <v>0.02621746284</v>
      </c>
      <c r="AE862" s="160">
        <f>IF($AA$677&gt;0,'Assumptions (Wind)'!Z14*Model!$AA$677*AVERAGE('Assumptions (Wind)'!$X$2:$Y$2)/10^9,0)</f>
        <v>0.02621746284</v>
      </c>
      <c r="AF862" s="160">
        <f>IF($AA$677&gt;0,'Assumptions (Wind)'!AA14*Model!$AA$677*AVERAGE('Assumptions (Wind)'!$X$2:$Y$2)/10^9,0)</f>
        <v>0.01310873142</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0.04530728449</v>
      </c>
      <c r="AC863" s="160">
        <f>IF($AB$677&gt;0,'Assumptions (Wind)'!W14*Model!$AB$677*AVERAGE('Assumptions (Wind)'!$Y$2:$Z$2)/10^9,0)</f>
        <v>0.07249165518</v>
      </c>
      <c r="AD863" s="160">
        <f>IF($AB$677&gt;0,'Assumptions (Wind)'!X14*Model!$AB$677*AVERAGE('Assumptions (Wind)'!$Y$2:$Z$2)/10^9,0)</f>
        <v>0.04349499311</v>
      </c>
      <c r="AE863" s="160">
        <f>IF($AB$677&gt;0,'Assumptions (Wind)'!Y14*Model!$AB$677*AVERAGE('Assumptions (Wind)'!$Y$2:$Z$2)/10^9,0)</f>
        <v>0.02609699587</v>
      </c>
      <c r="AF863" s="160">
        <f>IF($AB$677&gt;0,'Assumptions (Wind)'!Z14*Model!$AB$677*AVERAGE('Assumptions (Wind)'!$Y$2:$Z$2)/10^9,0)</f>
        <v>0.02609699587</v>
      </c>
      <c r="AG863" s="160">
        <f>IF($AB$677&gt;0,'Assumptions (Wind)'!AA14*Model!$AB$677*AVERAGE('Assumptions (Wind)'!$Y$2:$Z$2)/10^9,0)</f>
        <v>0.01304849793</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0.05680951403</v>
      </c>
      <c r="AD864" s="160">
        <f>IF($AC$677&gt;0,'Assumptions (Wind)'!W14*Model!$AC$677*AVERAGE('Assumptions (Wind)'!$Z$2:$AA$2)/10^9,0)</f>
        <v>0.09089522245</v>
      </c>
      <c r="AE864" s="160">
        <f>IF($AC$677&gt;0,'Assumptions (Wind)'!X14*Model!$AC$677*AVERAGE('Assumptions (Wind)'!$Z$2:$AA$2)/10^9,0)</f>
        <v>0.05453713347</v>
      </c>
      <c r="AF864" s="160">
        <f>IF($AC$677&gt;0,'Assumptions (Wind)'!Y14*Model!$AC$677*AVERAGE('Assumptions (Wind)'!$Z$2:$AA$2)/10^9,0)</f>
        <v>0.03272228008</v>
      </c>
      <c r="AG864" s="160">
        <f>IF($AC$677&gt;0,'Assumptions (Wind)'!Z14*Model!$AC$677*AVERAGE('Assumptions (Wind)'!$Z$2:$AA$2)/10^9,0)</f>
        <v>0.03272228008</v>
      </c>
      <c r="AH864" s="160">
        <f>IF($AC$677&gt;0,'Assumptions (Wind)'!AA14*Model!$AC$677*AVERAGE('Assumptions (Wind)'!$Z$2:$AA$2)/10^9,0)</f>
        <v>0.01636114004</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0.07031988096</v>
      </c>
      <c r="AE865" s="160">
        <f>IF($AD$677&gt;0,'Assumptions (Wind)'!W14*Model!$AD$677*AVERAGE('Assumptions (Wind)'!$AA$2:$AB$2)/10^9,0)</f>
        <v>0.1125118095</v>
      </c>
      <c r="AF865" s="160">
        <f>IF($AD$677&gt;0,'Assumptions (Wind)'!X14*Model!$AD$677*AVERAGE('Assumptions (Wind)'!$AA$2:$AB$2)/10^9,0)</f>
        <v>0.06750708572</v>
      </c>
      <c r="AG865" s="160">
        <f>IF($AD$677&gt;0,'Assumptions (Wind)'!Y14*Model!$AD$677*AVERAGE('Assumptions (Wind)'!$AA$2:$AB$2)/10^9,0)</f>
        <v>0.04050425143</v>
      </c>
      <c r="AH865" s="160">
        <f>IF($AD$677&gt;0,'Assumptions (Wind)'!Z14*Model!$AD$677*AVERAGE('Assumptions (Wind)'!$AA$2:$AB$2)/10^9,0)</f>
        <v>0.04050425143</v>
      </c>
      <c r="AI865" s="160">
        <f>IF($AD$677&gt;0,'Assumptions (Wind)'!AA14*Model!$AD$677*AVERAGE('Assumptions (Wind)'!$AA$2:$AB$2)/10^9,0)</f>
        <v>0.02025212572</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0.04447721522</v>
      </c>
      <c r="AF866" s="160">
        <f>IF($AE$677&gt;0,'Assumptions (Wind)'!W14*Model!$AE$677*AVERAGE('Assumptions (Wind)'!$AB$2:$AC$2)/10^9,0)</f>
        <v>0.07116354435</v>
      </c>
      <c r="AG866" s="160">
        <f>IF($AE$677&gt;0,'Assumptions (Wind)'!X14*Model!$AE$677*AVERAGE('Assumptions (Wind)'!$AB$2:$AC$2)/10^9,0)</f>
        <v>0.04269812661</v>
      </c>
      <c r="AH866" s="160">
        <f>IF($AE$677&gt;0,'Assumptions (Wind)'!Y14*Model!$AE$677*AVERAGE('Assumptions (Wind)'!$AB$2:$AC$2)/10^9,0)</f>
        <v>0.02561887597</v>
      </c>
      <c r="AI866" s="160">
        <f>IF($AE$677&gt;0,'Assumptions (Wind)'!Z14*Model!$AE$677*AVERAGE('Assumptions (Wind)'!$AB$2:$AC$2)/10^9,0)</f>
        <v>0.02561887597</v>
      </c>
      <c r="AJ866" s="160">
        <f>IF($AE$677&gt;0,'Assumptions (Wind)'!AA14*Model!$AE$677*AVERAGE('Assumptions (Wind)'!$AB$2:$AC$2)/10^9,0)</f>
        <v>0.01280943798</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0.296623821</v>
      </c>
      <c r="AG867" s="160">
        <f>IF($AF$677&gt;0,'Assumptions (Wind)'!W14*Model!$AF$677*AVERAGE('Assumptions (Wind)'!$AC$2:$AD$2)/10^9,0)</f>
        <v>0.4745981137</v>
      </c>
      <c r="AH867" s="160">
        <f>IF($AF$677&gt;0,'Assumptions (Wind)'!X14*Model!$AF$677*AVERAGE('Assumptions (Wind)'!$AC$2:$AD$2)/10^9,0)</f>
        <v>0.2847588682</v>
      </c>
      <c r="AI867" s="160">
        <f>IF($AF$677&gt;0,'Assumptions (Wind)'!Y14*Model!$AF$677*AVERAGE('Assumptions (Wind)'!$AC$2:$AD$2)/10^9,0)</f>
        <v>0.1708553209</v>
      </c>
      <c r="AJ867" s="160">
        <f>IF($AF$677&gt;0,'Assumptions (Wind)'!Z14*Model!$AF$677*AVERAGE('Assumptions (Wind)'!$AC$2:$AD$2)/10^9,0)</f>
        <v>0.1708553209</v>
      </c>
      <c r="AK867" s="160">
        <f>IF($AF$677&gt;0,'Assumptions (Wind)'!AA14*Model!$AF$677*AVERAGE('Assumptions (Wind)'!$AC$2:$AD$2)/10^9,0)</f>
        <v>0.08542766046</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0.09949829019</v>
      </c>
      <c r="AH868" s="160">
        <f>IF($AG$677&gt;0,'Assumptions (Wind)'!W14*Model!$AG$677*AVERAGE('Assumptions (Wind)'!$AD$2:$AE$2)/10^9,0)</f>
        <v>0.1591972643</v>
      </c>
      <c r="AI868" s="160">
        <f>IF($AG$677&gt;0,'Assumptions (Wind)'!X14*Model!$AG$677*AVERAGE('Assumptions (Wind)'!$AD$2:$AE$2)/10^9,0)</f>
        <v>0.09551835858</v>
      </c>
      <c r="AJ868" s="160">
        <f>IF($AG$677&gt;0,'Assumptions (Wind)'!Y14*Model!$AG$677*AVERAGE('Assumptions (Wind)'!$AD$2:$AE$2)/10^9,0)</f>
        <v>0.05731101515</v>
      </c>
      <c r="AK868" s="160">
        <f>IF($AG$677&gt;0,'Assumptions (Wind)'!Z14*Model!$AG$677*AVERAGE('Assumptions (Wind)'!$AD$2:$AE$2)/10^9,0)</f>
        <v>0.05731101515</v>
      </c>
      <c r="AL868" s="160">
        <f>IF($AG$677&gt;0,'Assumptions (Wind)'!AA14*Model!$AG$677*AVERAGE('Assumptions (Wind)'!$AD$2:$AE$2)/10^9,0)</f>
        <v>0.02865550757</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0.1092832362</v>
      </c>
      <c r="AI869" s="160">
        <f>IF($AH$677&gt;0,'Assumptions (Wind)'!W14*Model!$AH$677*AVERAGE('Assumptions (Wind)'!$AE$2:$AF$2)/10^9,0)</f>
        <v>0.1748531779</v>
      </c>
      <c r="AJ869" s="160">
        <f>IF($AH$677&gt;0,'Assumptions (Wind)'!X14*Model!$AH$677*AVERAGE('Assumptions (Wind)'!$AE$2:$AF$2)/10^9,0)</f>
        <v>0.1049119067</v>
      </c>
      <c r="AK869" s="160">
        <f>IF($AH$677&gt;0,'Assumptions (Wind)'!Y14*Model!$AH$677*AVERAGE('Assumptions (Wind)'!$AE$2:$AF$2)/10^9,0)</f>
        <v>0.06294714403</v>
      </c>
      <c r="AL869" s="160">
        <f>IF($AH$677&gt;0,'Assumptions (Wind)'!Z14*Model!$AH$677*AVERAGE('Assumptions (Wind)'!$AE$2:$AF$2)/10^9,0)</f>
        <v>0.06294714403</v>
      </c>
      <c r="AM869" s="160">
        <f>IF($AH$677&gt;0,'Assumptions (Wind)'!AA14*Model!$AH$677*AVERAGE('Assumptions (Wind)'!$AE$2:$AF$2)/10^9,0)</f>
        <v>0.03147357202</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0.04324926655</v>
      </c>
      <c r="AJ870" s="177">
        <f>IF($AI$677&gt;0,'Assumptions (Wind)'!W14*Model!$AI$677*AVERAGE('Assumptions (Wind)'!$AF$2:$AG$2)/10^9,0)</f>
        <v>0.06919882647</v>
      </c>
      <c r="AK870" s="177">
        <f>IF($AI$677&gt;0,'Assumptions (Wind)'!X14*Model!$AI$677*AVERAGE('Assumptions (Wind)'!$AF$2:$AG$2)/10^9,0)</f>
        <v>0.04151929588</v>
      </c>
      <c r="AL870" s="177">
        <f>IF($AI$677&gt;0,'Assumptions (Wind)'!Y14*Model!$AI$677*AVERAGE('Assumptions (Wind)'!$AF$2:$AG$2)/10^9,0)</f>
        <v>0.02491157753</v>
      </c>
      <c r="AM870" s="177">
        <f>IF($AI$677&gt;0,'Assumptions (Wind)'!Z14*Model!$AI$677*AVERAGE('Assumptions (Wind)'!$AF$2:$AG$2)/10^9,0)</f>
        <v>0.02491157753</v>
      </c>
      <c r="AN870" s="177">
        <f>IF($AI$677&gt;0,'Assumptions (Wind)'!AA14*Model!$AI$677*AVERAGE('Assumptions (Wind)'!$AF$2:$AG$2)/10^9,0)</f>
        <v>0.01245578876</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0.2296886444</v>
      </c>
      <c r="AK871" s="177">
        <f>IF($AJ$677&gt;0,'Assumptions (Wind)'!W14*Model!$AJ$677*AVERAGE('Assumptions (Wind)'!$AG$2:$AH$2)/10^9,0)</f>
        <v>0.3675018311</v>
      </c>
      <c r="AL871" s="177">
        <f>IF($AJ$677&gt;0,'Assumptions (Wind)'!X14*Model!$AJ$677*AVERAGE('Assumptions (Wind)'!$AG$2:$AH$2)/10^9,0)</f>
        <v>0.2205010987</v>
      </c>
      <c r="AM871" s="177">
        <f>IF($AJ$677&gt;0,'Assumptions (Wind)'!Y14*Model!$AJ$677*AVERAGE('Assumptions (Wind)'!$AG$2:$AH$2)/10^9,0)</f>
        <v>0.1323006592</v>
      </c>
      <c r="AN871" s="177">
        <f>IF($AJ$677&gt;0,'Assumptions (Wind)'!Z14*Model!$AJ$677*AVERAGE('Assumptions (Wind)'!$AG$2:$AH$2)/10^9,0)</f>
        <v>0.1323006592</v>
      </c>
      <c r="AO871" s="177">
        <f>IF($AJ$677&gt;0,'Assumptions (Wind)'!AA14*Model!$AJ$677*AVERAGE('Assumptions (Wind)'!$AG$2:$AH$2)/10^9,0)</f>
        <v>0.0661503296</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0.332265336</v>
      </c>
      <c r="AL872" s="160">
        <f>IF($AK$677&gt;0,'Assumptions (Wind)'!W14*Model!$AK$677*AVERAGE('Assumptions (Wind)'!$AH$2:$AI$2)/10^9,0)</f>
        <v>0.5316245376</v>
      </c>
      <c r="AM872" s="160">
        <f>IF($AK$677&gt;0,'Assumptions (Wind)'!X14*Model!$AK$677*AVERAGE('Assumptions (Wind)'!$AH$2:$AI$2)/10^9,0)</f>
        <v>0.3189747226</v>
      </c>
      <c r="AN872" s="160">
        <f>IF($AK$677&gt;0,'Assumptions (Wind)'!Y14*Model!$AK$677*AVERAGE('Assumptions (Wind)'!$AH$2:$AI$2)/10^9,0)</f>
        <v>0.1913848335</v>
      </c>
      <c r="AO872" s="160">
        <f>IF($AK$677&gt;0,'Assumptions (Wind)'!Z14*Model!$AK$677*AVERAGE('Assumptions (Wind)'!$AH$2:$AI$2)/10^9,0)</f>
        <v>0.1913848335</v>
      </c>
      <c r="AP872" s="160">
        <f>IF($AK$677&gt;0,'Assumptions (Wind)'!AA14*Model!$AK$677*AVERAGE('Assumptions (Wind)'!$AH$2:$AI$2)/10^9,0)</f>
        <v>0.09569241677</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0.6358916075</v>
      </c>
      <c r="AM873" s="177">
        <f>IF($AL$677&gt;0,'Assumptions (Wind)'!W14*Model!$AL$677*AVERAGE('Assumptions (Wind)'!$AI$2:$AJ$2)/10^9,0)</f>
        <v>1.017426572</v>
      </c>
      <c r="AN873" s="177">
        <f>IF($AL$677&gt;0,'Assumptions (Wind)'!X14*Model!$AL$677*AVERAGE('Assumptions (Wind)'!$AI$2:$AJ$2)/10^9,0)</f>
        <v>0.6104559432</v>
      </c>
      <c r="AO873" s="177">
        <f>IF($AL$677&gt;0,'Assumptions (Wind)'!Y14*Model!$AL$677*AVERAGE('Assumptions (Wind)'!$AI$2:$AJ$2)/10^9,0)</f>
        <v>0.3662735659</v>
      </c>
      <c r="AP873" s="177">
        <f>IF($AL$677&gt;0,'Assumptions (Wind)'!Z14*Model!$AL$677*AVERAGE('Assumptions (Wind)'!$AI$2:$AJ$2)/10^9,0)</f>
        <v>0.3662735659</v>
      </c>
      <c r="AQ873" s="177">
        <f>IF($AL$677&gt;0,'Assumptions (Wind)'!AA14*Model!$AL$677*AVERAGE('Assumptions (Wind)'!$AI$2:$AJ$2)/10^9,0)</f>
        <v>0.183136783</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1.087673058</v>
      </c>
      <c r="AN874" s="160">
        <f>IF($AM$677&gt;0,'Assumptions (Wind)'!W14*Model!$AM$677*AVERAGE('Assumptions (Wind)'!$AJ$2:$AK$2)/10^9,0)</f>
        <v>1.740276892</v>
      </c>
      <c r="AO874" s="160">
        <f>IF($AM$677&gt;0,'Assumptions (Wind)'!X14*Model!$AM$677*AVERAGE('Assumptions (Wind)'!$AJ$2:$AK$2)/10^9,0)</f>
        <v>1.044166135</v>
      </c>
      <c r="AP874" s="160">
        <f>IF($AM$677&gt;0,'Assumptions (Wind)'!Y14*Model!$AM$677*AVERAGE('Assumptions (Wind)'!$AJ$2:$AK$2)/10^9,0)</f>
        <v>0.6264996813</v>
      </c>
      <c r="AQ874" s="160">
        <f>IF($AM$677&gt;0,'Assumptions (Wind)'!Z14*Model!$AM$677*AVERAGE('Assumptions (Wind)'!$AJ$2:$AK$2)/10^9,0)</f>
        <v>0.6264996813</v>
      </c>
      <c r="AR874" s="160">
        <f>IF($AM$677&gt;0,'Assumptions (Wind)'!AA14*Model!$AM$677*AVERAGE('Assumptions (Wind)'!$AJ$2:$AK$2)/10^9,0)</f>
        <v>0.3132498406</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0.736309995</v>
      </c>
      <c r="AO875" s="160">
        <f>IF($AN$677&gt;0,'Assumptions (Wind)'!W14*Model!$AN$677*AVERAGE('Assumptions (Wind)'!$AK$2:$AL$2)/10^9,0)</f>
        <v>1.178095992</v>
      </c>
      <c r="AP875" s="160">
        <f>IF($AN$677&gt;0,'Assumptions (Wind)'!X14*Model!$AN$677*AVERAGE('Assumptions (Wind)'!$AK$2:$AL$2)/10^9,0)</f>
        <v>0.7068575952</v>
      </c>
      <c r="AQ875" s="160">
        <f>IF($AN$677&gt;0,'Assumptions (Wind)'!Y14*Model!$AN$677*AVERAGE('Assumptions (Wind)'!$AK$2:$AL$2)/10^9,0)</f>
        <v>0.4241145571</v>
      </c>
      <c r="AR875" s="160">
        <f>IF($AN$677&gt;0,'Assumptions (Wind)'!Z14*Model!$AN$677*AVERAGE('Assumptions (Wind)'!$AK$2:$AL$2)/10^9,0)</f>
        <v>0.4241145571</v>
      </c>
      <c r="AS875" s="160">
        <f>IF($AN$677&gt;0,'Assumptions (Wind)'!AA14*Model!$AN$677*AVERAGE('Assumptions (Wind)'!$AK$2:$AL$2)/10^9,0)</f>
        <v>0.2120572786</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0.2457843163</v>
      </c>
      <c r="AP876" s="160">
        <f>IF($AO$677&gt;0,'Assumptions (Wind)'!W14*Model!$AO$677*AVERAGE('Assumptions (Wind)'!$AL$2:$AM$2)/10^9,0)</f>
        <v>0.3932549061</v>
      </c>
      <c r="AQ876" s="160">
        <f>IF($AO$677&gt;0,'Assumptions (Wind)'!X14*Model!$AO$677*AVERAGE('Assumptions (Wind)'!$AL$2:$AM$2)/10^9,0)</f>
        <v>0.2359529437</v>
      </c>
      <c r="AR876" s="160">
        <f>IF($AO$677&gt;0,'Assumptions (Wind)'!Y14*Model!$AO$677*AVERAGE('Assumptions (Wind)'!$AL$2:$AM$2)/10^9,0)</f>
        <v>0.1415717662</v>
      </c>
      <c r="AS876" s="160">
        <f>IF($AO$677&gt;0,'Assumptions (Wind)'!Z14*Model!$AO$677*AVERAGE('Assumptions (Wind)'!$AL$2:$AM$2)/10^9,0)</f>
        <v>0.1415717662</v>
      </c>
      <c r="AT876" s="160">
        <f>IF($AO$677&gt;0,'Assumptions (Wind)'!AA14*Model!$AO$677*AVERAGE('Assumptions (Wind)'!$AL$2:$AM$2)/10^9,0)</f>
        <v>0.0707858831</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0.2065045124</v>
      </c>
      <c r="AQ877" s="160">
        <f>IF($AP$677&gt;0,'Assumptions (Wind)'!W14*Model!$AP$677*AVERAGE('Assumptions (Wind)'!$AM$2:$AN$2)/10^9,0)</f>
        <v>0.3304072199</v>
      </c>
      <c r="AR877" s="160">
        <f>IF($AP$677&gt;0,'Assumptions (Wind)'!X14*Model!$AP$677*AVERAGE('Assumptions (Wind)'!$AM$2:$AN$2)/10^9,0)</f>
        <v>0.1982443319</v>
      </c>
      <c r="AS877" s="160">
        <f>IF($AP$677&gt;0,'Assumptions (Wind)'!Y14*Model!$AP$677*AVERAGE('Assumptions (Wind)'!$AM$2:$AN$2)/10^9,0)</f>
        <v>0.1189465992</v>
      </c>
      <c r="AT877" s="160">
        <f>IF($AP$677&gt;0,'Assumptions (Wind)'!Z14*Model!$AP$677*AVERAGE('Assumptions (Wind)'!$AM$2:$AN$2)/10^9,0)</f>
        <v>0.1189465992</v>
      </c>
      <c r="AU877" s="160">
        <f>IF($AP$677&gt;0,'Assumptions (Wind)'!AA14*Model!$AP$677*AVERAGE('Assumptions (Wind)'!$AM$2:$AN$2)/10^9,0)</f>
        <v>0.05947329958</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0.6064258026</v>
      </c>
      <c r="AR878" s="160">
        <f>IF($AQ$677&gt;0,'Assumptions (Wind)'!W14*Model!$AQ$677*AVERAGE('Assumptions (Wind)'!$AN$2:$AO$2)/10^9,0)</f>
        <v>0.9702812841</v>
      </c>
      <c r="AS878" s="160">
        <f>IF($AQ$677&gt;0,'Assumptions (Wind)'!X14*Model!$AQ$677*AVERAGE('Assumptions (Wind)'!$AN$2:$AO$2)/10^9,0)</f>
        <v>0.5821687705</v>
      </c>
      <c r="AT878" s="160">
        <f>IF($AQ$677&gt;0,'Assumptions (Wind)'!Y14*Model!$AQ$677*AVERAGE('Assumptions (Wind)'!$AN$2:$AO$2)/10^9,0)</f>
        <v>0.3493012623</v>
      </c>
      <c r="AU878" s="160">
        <f>IF($AQ$677&gt;0,'Assumptions (Wind)'!Z14*Model!$AQ$677*AVERAGE('Assumptions (Wind)'!$AN$2:$AO$2)/10^9,0)</f>
        <v>0.3493012623</v>
      </c>
      <c r="AV878" s="160">
        <f>IF($AQ$677&gt;0,'Assumptions (Wind)'!AA14*Model!$AQ$677*AVERAGE('Assumptions (Wind)'!$AN$2:$AO$2)/10^9,0)</f>
        <v>0.1746506311</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0.09979673786</v>
      </c>
      <c r="AS879" s="160">
        <f>IF($AR$677&gt;0,'Assumptions (Wind)'!W14*Model!$AR$677*AVERAGE('Assumptions (Wind)'!$AO$2:$AP$2)/10^9,0)</f>
        <v>0.1596747806</v>
      </c>
      <c r="AT879" s="160">
        <f>IF($AR$677&gt;0,'Assumptions (Wind)'!X14*Model!$AR$677*AVERAGE('Assumptions (Wind)'!$AO$2:$AP$2)/10^9,0)</f>
        <v>0.09580486835</v>
      </c>
      <c r="AU879" s="160">
        <f>IF($AR$677&gt;0,'Assumptions (Wind)'!Y14*Model!$AR$677*AVERAGE('Assumptions (Wind)'!$AO$2:$AP$2)/10^9,0)</f>
        <v>0.05748292101</v>
      </c>
      <c r="AV879" s="160">
        <f>IF($AR$677&gt;0,'Assumptions (Wind)'!Z14*Model!$AR$677*AVERAGE('Assumptions (Wind)'!$AO$2:$AP$2)/10^9,0)</f>
        <v>0.05748292101</v>
      </c>
      <c r="AW879" s="160">
        <f>IF($AR$677&gt;0,'Assumptions (Wind)'!AA14*Model!$AR$677*AVERAGE('Assumptions (Wind)'!$AO$2:$AP$2)/10^9,0)</f>
        <v>0.0287414605</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0.7582654554</v>
      </c>
      <c r="AT880" s="160">
        <f>IF($AS$677&gt;0,'Assumptions (Wind)'!W14*Model!$AS$677*AVERAGE('Assumptions (Wind)'!$AP$2:$AQ$2)/10^9,0)</f>
        <v>1.213224729</v>
      </c>
      <c r="AU880" s="160">
        <f>IF($AS$677&gt;0,'Assumptions (Wind)'!X14*Model!$AS$677*AVERAGE('Assumptions (Wind)'!$AP$2:$AQ$2)/10^9,0)</f>
        <v>0.7279348372</v>
      </c>
      <c r="AV880" s="160">
        <f>IF($AS$677&gt;0,'Assumptions (Wind)'!Y14*Model!$AS$677*AVERAGE('Assumptions (Wind)'!$AP$2:$AQ$2)/10^9,0)</f>
        <v>0.4367609023</v>
      </c>
      <c r="AW880" s="160">
        <f>IF($AS$677&gt;0,'Assumptions (Wind)'!Z14*Model!$AS$677*AVERAGE('Assumptions (Wind)'!$AP$2:$AQ$2)/10^9,0)</f>
        <v>0.4367609023</v>
      </c>
      <c r="AX880" s="160">
        <f>IF($AS$677&gt;0,'Assumptions (Wind)'!AA14*Model!$AS$677*AVERAGE('Assumptions (Wind)'!$AP$2:$AQ$2)/10^9,0)</f>
        <v>0.2183804512</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1.277989039</v>
      </c>
      <c r="AU881" s="181">
        <f>IF($AT$677&gt;0,'Assumptions (Wind)'!W14*Model!$AT$677*AVERAGE('Assumptions (Wind)'!$AQ$2:$AR$2)/10^9,0)</f>
        <v>2.044782462</v>
      </c>
      <c r="AV881" s="181">
        <f>IF($AT$677&gt;0,'Assumptions (Wind)'!X14*Model!$AT$677*AVERAGE('Assumptions (Wind)'!$AQ$2:$AR$2)/10^9,0)</f>
        <v>1.226869477</v>
      </c>
      <c r="AW881" s="181">
        <f>IF($AT$677&gt;0,'Assumptions (Wind)'!Y14*Model!$AT$677*AVERAGE('Assumptions (Wind)'!$AQ$2:$AR$2)/10^9,0)</f>
        <v>0.7361216862</v>
      </c>
      <c r="AX881" s="181">
        <f>IF($AT$677&gt;0,'Assumptions (Wind)'!Z14*Model!$AT$677*AVERAGE('Assumptions (Wind)'!$AQ$2:$AR$2)/10^9,0)</f>
        <v>0.7361216862</v>
      </c>
      <c r="AY881" s="181">
        <f>IF($AT$677&gt;0,'Assumptions (Wind)'!AA14*Model!$AT$677*AVERAGE('Assumptions (Wind)'!$AQ$2:$AR$2)/10^9,0)</f>
        <v>0.3680608431</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0.9601020958</v>
      </c>
      <c r="AV882" s="160">
        <f>IF($AU$677&gt;0,'Assumptions (Wind)'!W14*Model!$AU$677*AVERAGE('Assumptions (Wind)'!$AR$2:$AS$2)/10^9,0)</f>
        <v>1.536163353</v>
      </c>
      <c r="AW882" s="160">
        <f>IF($AU$677&gt;0,'Assumptions (Wind)'!X14*Model!$AU$677*AVERAGE('Assumptions (Wind)'!$AR$2:$AS$2)/10^9,0)</f>
        <v>0.921698012</v>
      </c>
      <c r="AX882" s="160">
        <f>IF($AU$677&gt;0,'Assumptions (Wind)'!Y14*Model!$AU$677*AVERAGE('Assumptions (Wind)'!$AR$2:$AS$2)/10^9,0)</f>
        <v>0.5530188072</v>
      </c>
      <c r="AY882" s="160">
        <f>IF($AU$677&gt;0,'Assumptions (Wind)'!Z14*Model!$AU$677*AVERAGE('Assumptions (Wind)'!$AR$2:$AS$2)/10^9,0)</f>
        <v>0.5530188072</v>
      </c>
      <c r="AZ882" s="160">
        <f>IF($AU$677&gt;0,'Assumptions (Wind)'!AA14*Model!$AU$677*AVERAGE('Assumptions (Wind)'!$AR$2:$AS$2)/10^9,0)</f>
        <v>0.2765094036</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0.8177868593</v>
      </c>
      <c r="AW883" s="160">
        <f>IF($AV$677&gt;0,'Assumptions (Wind)'!W14*Model!$AV$677*AVERAGE('Assumptions (Wind)'!$AS$2:$AT$2)/10^9,0)</f>
        <v>1.308458975</v>
      </c>
      <c r="AX883" s="160">
        <f>IF($AV$677&gt;0,'Assumptions (Wind)'!X14*Model!$AV$677*AVERAGE('Assumptions (Wind)'!$AS$2:$AT$2)/10^9,0)</f>
        <v>0.7850753849</v>
      </c>
      <c r="AY883" s="160">
        <f>IF($AV$677&gt;0,'Assumptions (Wind)'!Y14*Model!$AV$677*AVERAGE('Assumptions (Wind)'!$AS$2:$AT$2)/10^9,0)</f>
        <v>0.471045231</v>
      </c>
      <c r="AZ883" s="160">
        <f>IF($AV$677&gt;0,'Assumptions (Wind)'!Z14*Model!$AV$677*AVERAGE('Assumptions (Wind)'!$AS$2:$AT$2)/10^9,0)</f>
        <v>0.471045231</v>
      </c>
      <c r="BA883" s="160">
        <f>IF($AV$677&gt;0,'Assumptions (Wind)'!AA14*Model!$AV$677*AVERAGE('Assumptions (Wind)'!$AS$2:$AT$2)/10^9,0)</f>
        <v>0.2355226155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0.7432537594</v>
      </c>
      <c r="AX884" s="160">
        <f>IF($AW$677&gt;0,'Assumptions (Wind)'!W14*Model!$AW$677*AVERAGE('Assumptions (Wind)'!$AT$2:$AU$2)/10^9,0)</f>
        <v>1.189206015</v>
      </c>
      <c r="AY884" s="160">
        <f>IF($AW$677&gt;0,'Assumptions (Wind)'!X14*Model!$AW$677*AVERAGE('Assumptions (Wind)'!$AT$2:$AU$2)/10^9,0)</f>
        <v>0.713523609</v>
      </c>
      <c r="AZ884" s="160">
        <f>IF($AW$677&gt;0,'Assumptions (Wind)'!Y14*Model!$AW$677*AVERAGE('Assumptions (Wind)'!$AT$2:$AU$2)/10^9,0)</f>
        <v>0.4281141654</v>
      </c>
      <c r="BA884" s="160">
        <f>IF($AW$677&gt;0,'Assumptions (Wind)'!Z14*Model!$AW$677*AVERAGE('Assumptions (Wind)'!$AT$2:$AU$2)/10^9,0)</f>
        <v>0.4281141654</v>
      </c>
      <c r="BB884" s="160">
        <f>IF($AW$677&gt;0,'Assumptions (Wind)'!AA14*Model!$AW$677*AVERAGE('Assumptions (Wind)'!$AT$2:$AU$2)/10^9,0)</f>
        <v>0.2140570827</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0.04870512137</v>
      </c>
      <c r="AY885" s="160">
        <f>IF($AX$677&gt;0,'Assumptions (Wind)'!W14*Model!$AX$677*AVERAGE('Assumptions (Wind)'!$AU$2:$AV$2)/10^9,0)</f>
        <v>0.07792819418</v>
      </c>
      <c r="AZ885" s="160">
        <f>IF($AX$677&gt;0,'Assumptions (Wind)'!X14*Model!$AX$677*AVERAGE('Assumptions (Wind)'!$AU$2:$AV$2)/10^9,0)</f>
        <v>0.04675691651</v>
      </c>
      <c r="BA885" s="160">
        <f>IF($AX$677&gt;0,'Assumptions (Wind)'!Y14*Model!$AX$677*AVERAGE('Assumptions (Wind)'!$AU$2:$AV$2)/10^9,0)</f>
        <v>0.02805414991</v>
      </c>
      <c r="BB885" s="160">
        <f>IF($AX$677&gt;0,'Assumptions (Wind)'!Z14*Model!$AX$677*AVERAGE('Assumptions (Wind)'!$AU$2:$AV$2)/10^9,0)</f>
        <v>0.02805414991</v>
      </c>
      <c r="BC885" s="160">
        <f>IF($AX$677&gt;0,'Assumptions (Wind)'!AA14*Model!$AX$677*AVERAGE('Assumptions (Wind)'!$AU$2:$AV$2)/10^9,0)</f>
        <v>0.01402707495</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0.04903920803</v>
      </c>
      <c r="AZ886" s="160">
        <f>IF($AY$677&gt;0,'Assumptions (Wind)'!W14*Model!$AY$677*AVERAGE('Assumptions (Wind)'!$AV$2:$AW$2)/10^9,0)</f>
        <v>0.07846273286</v>
      </c>
      <c r="BA886" s="160">
        <f>IF($AY$677&gt;0,'Assumptions (Wind)'!X14*Model!$AY$677*AVERAGE('Assumptions (Wind)'!$AV$2:$AW$2)/10^9,0)</f>
        <v>0.04707763971</v>
      </c>
      <c r="BB886" s="160">
        <f>IF($AY$677&gt;0,'Assumptions (Wind)'!Y14*Model!$AY$677*AVERAGE('Assumptions (Wind)'!$AV$2:$AW$2)/10^9,0)</f>
        <v>0.02824658383</v>
      </c>
      <c r="BC886" s="160">
        <f>IF($AY$677&gt;0,'Assumptions (Wind)'!Z14*Model!$AY$677*AVERAGE('Assumptions (Wind)'!$AV$2:$AW$2)/10^9,0)</f>
        <v>0.02824658383</v>
      </c>
      <c r="BD886" s="160">
        <f>IF($AY$677&gt;0,'Assumptions (Wind)'!AA14*Model!$AY$677*AVERAGE('Assumptions (Wind)'!$AV$2:$AW$2)/10^9,0)</f>
        <v>0.01412329191</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0.09868952437</v>
      </c>
      <c r="BA887" s="160">
        <f>IF($AZ$677&gt;0,'Assumptions (Wind)'!W14*Model!$AZ$677*AVERAGE('Assumptions (Wind)'!$AW$2:$AX$2)/10^9,0)</f>
        <v>0.157903239</v>
      </c>
      <c r="BB887" s="160">
        <f>IF($AZ$677&gt;0,'Assumptions (Wind)'!X14*Model!$AZ$677*AVERAGE('Assumptions (Wind)'!$AW$2:$AX$2)/10^9,0)</f>
        <v>0.09474194339</v>
      </c>
      <c r="BC887" s="160">
        <f>IF($AZ$677&gt;0,'Assumptions (Wind)'!Y14*Model!$AZ$677*AVERAGE('Assumptions (Wind)'!$AW$2:$AX$2)/10^9,0)</f>
        <v>0.05684516604</v>
      </c>
      <c r="BD887" s="160">
        <f>IF($AZ$677&gt;0,'Assumptions (Wind)'!Z14*Model!$AZ$677*AVERAGE('Assumptions (Wind)'!$AW$2:$AX$2)/10^9,0)</f>
        <v>0.05684516604</v>
      </c>
      <c r="BE887" s="160">
        <f>IF($AZ$677&gt;0,'Assumptions (Wind)'!AA14*Model!$AZ$677*AVERAGE('Assumptions (Wind)'!$AW$2:$AX$2)/10^9,0)</f>
        <v>0.02842258302</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0.09928714821</v>
      </c>
      <c r="BB888" s="160">
        <f>IF($BA$677&gt;0,'Assumptions (Wind)'!W14*Model!$BA$677*AVERAGE('Assumptions (Wind)'!$AX$2:$AY$2)/10^9,0)</f>
        <v>0.1588594371</v>
      </c>
      <c r="BC888" s="160">
        <f>IF($BA$677&gt;0,'Assumptions (Wind)'!X14*Model!$BA$677*AVERAGE('Assumptions (Wind)'!$AX$2:$AY$2)/10^9,0)</f>
        <v>0.09531566228</v>
      </c>
      <c r="BD888" s="160">
        <f>IF($BA$677&gt;0,'Assumptions (Wind)'!Y14*Model!$BA$677*AVERAGE('Assumptions (Wind)'!$AX$2:$AY$2)/10^9,0)</f>
        <v>0.05718939737</v>
      </c>
      <c r="BE888" s="160">
        <f>IF($BA$677&gt;0,'Assumptions (Wind)'!Z14*Model!$BA$677*AVERAGE('Assumptions (Wind)'!$AX$2:$AY$2)/10^9,0)</f>
        <v>0.05718939737</v>
      </c>
      <c r="BF888" s="160">
        <f>IF($BA$677&gt;0,'Assumptions (Wind)'!AA14*Model!$BA$677*AVERAGE('Assumptions (Wind)'!$AX$2:$AY$2)/10^9,0)</f>
        <v>0.02859469868</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-0.4103262922</v>
      </c>
      <c r="D889" s="160">
        <f>IF(Model!D675+Model!D676-Model!D674-D837+D785&gt;0,(1-'Assumptions (Wind)'!C28)*(Model!D675+Model!D676-Model!D674-D837+D785)+D837-D732+D733,Model!D675+Model!D676-Model!D674+D785-D732+D733)</f>
        <v>-0.1077362083</v>
      </c>
      <c r="E889" s="160">
        <f>IF(Model!E675+Model!E676-Model!E674-E837+E785&gt;0,(1-'Assumptions (Wind)'!D28)*(Model!E675+Model!E676-Model!E674-E837+E785)+E837-E732+E733,Model!E675+Model!E676-Model!E674+E785-E732+E733)</f>
        <v>-0.02071928597</v>
      </c>
      <c r="F889" s="160">
        <f>IF(Model!F675+Model!F676-Model!F674-F837+F785&gt;0,(1-'Assumptions (Wind)'!E28)*(Model!F675+Model!F676-Model!F674-F837+F785)+F837-F732+F733,Model!F675+Model!F676-Model!F674+F785-F732+F733)</f>
        <v>-0.09705071885</v>
      </c>
      <c r="G889" s="160">
        <f>IF(Model!G675+Model!G676-Model!G674-G837+G785&gt;0,(1-'Assumptions (Wind)'!F28)*(Model!G675+Model!G676-Model!G674-G837+G785)+G837-G732+G733,Model!G675+Model!G676-Model!G674+G785-G732+G733)</f>
        <v>-0.2212939065</v>
      </c>
      <c r="H889" s="160">
        <f>IF(Model!H675+Model!H676-Model!H674-H837+H785&gt;0,(1-'Assumptions (Wind)'!G28)*(Model!H675+Model!H676-Model!H674-H837+H785)+H837-H732+H733,Model!H675+Model!H676-Model!H674+H785-H732+H733)</f>
        <v>-0.5132652857</v>
      </c>
      <c r="I889" s="160">
        <f>IF(Model!I675+Model!I676-Model!I674-I837+I785&gt;0,(1-'Assumptions (Wind)'!H28)*(Model!I675+Model!I676-Model!I674-I837+I785)+I837-I732+I733,Model!I675+Model!I676-Model!I674+I785-I732+I733)</f>
        <v>-1.228480808</v>
      </c>
      <c r="J889" s="160">
        <f>IF(Model!J675+Model!J676-Model!J674-J837+J785&gt;0,(1-'Assumptions (Wind)'!I28)*(Model!J675+Model!J676-Model!J674-J837+J785)+J837-J732+J733,Model!J675+Model!J676-Model!J674+J785-J732+J733)</f>
        <v>-1.444639366</v>
      </c>
      <c r="K889" s="160">
        <f>IF(Model!K675+Model!K676-Model!K674-K837+K785&gt;0,(1-'Assumptions (Wind)'!J28)*(Model!K675+Model!K676-Model!K674-K837+K785)+K837-K732+K733,Model!K675+Model!K676-Model!K674+K785-K732+K733)</f>
        <v>-0.3290766388</v>
      </c>
      <c r="L889" s="160">
        <f>IF(Model!L675+Model!L676-Model!L674-L837+L785&gt;0,(1-'Assumptions (Wind)'!K28)*(Model!L675+Model!L676-Model!L674-L837+L785)+L837-L732+L733,Model!L675+Model!L676-Model!L674+L785-L732+L733)</f>
        <v>-0.2962988613</v>
      </c>
      <c r="M889" s="160">
        <f>IF(Model!M675+Model!M676-Model!M674-M837+M785&gt;0,(1-'Assumptions (Wind)'!L28)*(Model!M675+Model!M676-Model!M674-M837+M785)+M837-M732+M733,Model!M675+Model!M676-Model!M674+M785-M732+M733)</f>
        <v>-0.4472458751</v>
      </c>
      <c r="N889" s="160">
        <f>IF(Model!N675+Model!N676-Model!N674-N837+N785&gt;0,(1-'Assumptions (Wind)'!M28)*(Model!N675+Model!N676-Model!N674-N837+N785)+N837-N732+N733,Model!N675+Model!N676-Model!N674+N785-N732+N733)</f>
        <v>-0.07244548847</v>
      </c>
      <c r="O889" s="160">
        <f>IF(Model!O675+Model!O676-Model!O674-O837+O785&gt;0,(1-'Assumptions (Wind)'!N28)*(Model!O675+Model!O676-Model!O674-O837+O785)+O837-O732+O733,Model!O675+Model!O676-Model!O674+O785-O732+O733)</f>
        <v>-0.6835707307</v>
      </c>
      <c r="P889" s="160">
        <f>IF(Model!P675+Model!P676-Model!P674-P837+P785&gt;0,(1-'Assumptions (Wind)'!O28)*(Model!P675+Model!P676-Model!P674-P837+P785)+P837-P732+P733,Model!P675+Model!P676-Model!P674+P785-P732+P733)</f>
        <v>-1.44944529</v>
      </c>
      <c r="Q889" s="160">
        <f>IF(Model!Q675+Model!Q676-Model!Q674-Q837+Q785&gt;0,(1-'Assumptions (Wind)'!P28)*(Model!Q675+Model!Q676-Model!Q674-Q837+Q785)+Q837-Q732+Q733,Model!Q675+Model!Q676-Model!Q674+Q785-Q732+Q733)</f>
        <v>-1.390061746</v>
      </c>
      <c r="R889" s="160">
        <f>IF(Model!R675+Model!R676-Model!R674-R837+R785&gt;0,(1-'Assumptions (Wind)'!Q28)*(Model!R675+Model!R676-Model!R674-R837+R785)+R837-R732+R733,Model!R675+Model!R676-Model!R674+R785-R732+R733)</f>
        <v>-1.552461661</v>
      </c>
      <c r="S889" s="160">
        <f>IF(Model!S675+Model!S676-Model!S674-S837+S785&gt;0,(1-'Assumptions (Wind)'!R28)*(Model!S675+Model!S676-Model!S674-S837+S785)+S837-S732+S733,Model!S675+Model!S676-Model!S674+S785-S732+S733)</f>
        <v>-0.8121616791</v>
      </c>
      <c r="T889" s="160">
        <f>IF(Model!T675+Model!T676-Model!T674-T837+T785&gt;0,(1-'Assumptions (Wind)'!S28)*(Model!T675+Model!T676-Model!T674-T837+T785)+T837-T732+T733,Model!T675+Model!T676-Model!T674+T785-T732+T733)</f>
        <v>0.2891280389</v>
      </c>
      <c r="U889" s="160">
        <f>IF(Model!U675+Model!U676-Model!U674-U837+U785&gt;0,(1-'Assumptions (Wind)'!T28)*(Model!U675+Model!U676-Model!U674-U837+U785)+U837-U732+U733,Model!U675+Model!U676-Model!U674+U785-U732+U733)</f>
        <v>1.649005357</v>
      </c>
      <c r="V889" s="160">
        <f>IF(Model!V675+Model!V676-Model!V674-V837+V785&gt;0,(1-'Assumptions (Wind)'!U28)*(Model!V675+Model!V676-Model!V674-V837+V785)+V837-V732+V733,Model!V675+Model!V676-Model!V674+V785-V732+V733)</f>
        <v>2.325111993</v>
      </c>
      <c r="W889" s="160">
        <f>IF(Model!W675+Model!W676-Model!W674-W837+W785&gt;0,(1-'Assumptions (Wind)'!V28)*(Model!W675+Model!W676-Model!W674-W837+W785)+W837-W732+W733,Model!W675+Model!W676-Model!W674+W785-W732+W733)</f>
        <v>2.296948818</v>
      </c>
      <c r="X889" s="160">
        <f>IF(Model!X675+Model!X676-Model!X674-X837+X785&gt;0,(1-'Assumptions (Wind)'!W28)*(Model!X675+Model!X676-Model!X674-X837+X785)+X837-X732+X733,Model!X675+Model!X676-Model!X674+X785-X732+X733)</f>
        <v>2.207346184</v>
      </c>
      <c r="Y889" s="160">
        <f>IF(Model!Y675+Model!Y676-Model!Y674-Y837+Y785&gt;0,(1-'Assumptions (Wind)'!X28)*(Model!Y675+Model!Y676-Model!Y674-Y837+Y785)+Y837-Y732+Y733,Model!Y675+Model!Y676-Model!Y674+Y785-Y732+Y733)</f>
        <v>2.427665177</v>
      </c>
      <c r="Z889" s="160">
        <f>IF(Model!Z675+Model!Z676-Model!Z674-Z837+Z785&gt;0,(1-'Assumptions (Wind)'!Y28)*(Model!Z675+Model!Z676-Model!Z674-Z837+Z785)+Z837-Z732+Z733,Model!Z675+Model!Z676-Model!Z674+Z785-Z732+Z733)</f>
        <v>2.440689923</v>
      </c>
      <c r="AA889" s="160">
        <f>IF(Model!AA675+Model!AA676-Model!AA674-AA837+AA785&gt;0,(1-'Assumptions (Wind)'!Z28)*(Model!AA675+Model!AA676-Model!AA674-AA837+AA785)+AA837-AA732+AA733,Model!AA675+Model!AA676-Model!AA674+AA785-AA732+AA733)</f>
        <v>2.781763398</v>
      </c>
      <c r="AB889" s="160">
        <f>IF(Model!AB675+Model!AB676-Model!AB674-AB837+AB785&gt;0,(1-'Assumptions (Wind)'!AA28)*(Model!AB675+Model!AB676-Model!AB674-AB837+AB785)+AB837-AB732+AB733,Model!AB675+Model!AB676-Model!AB674+AB785-AB732+AB733)</f>
        <v>3.411850743</v>
      </c>
      <c r="AC889" s="160">
        <f>IF(Model!AC675+Model!AC676-Model!AC674-AC837+AC785&gt;0,(1-'Assumptions (Wind)'!AB28)*(Model!AC675+Model!AC676-Model!AC674-AC837+AC785)+AC837-AC732+AC733,Model!AC675+Model!AC676-Model!AC674+AC785-AC732+AC733)</f>
        <v>3.870833078</v>
      </c>
      <c r="AD889" s="160">
        <f>IF(Model!AD675+Model!AD676-Model!AD674-AD837+AD785&gt;0,(1-'Assumptions (Wind)'!AC28)*(Model!AD675+Model!AD676-Model!AD674-AD837+AD785)+AD837-AD732+AD733,Model!AD675+Model!AD676-Model!AD674+AD785-AD732+AD733)</f>
        <v>4.020224289</v>
      </c>
      <c r="AE889" s="160">
        <f>IF(Model!AE675+Model!AE676-Model!AE674-AE837+AE785&gt;0,(1-'Assumptions (Wind)'!AD28)*(Model!AE675+Model!AE676-Model!AE674-AE837+AE785)+AE837-AE732+AE733,Model!AE675+Model!AE676-Model!AE674+AE785-AE732+AE733)</f>
        <v>4.312952189</v>
      </c>
      <c r="AF889" s="160">
        <f>IF(Model!AF675+Model!AF676-Model!AF674-AF837+AF785&gt;0,(1-'Assumptions (Wind)'!AE28)*(Model!AF675+Model!AF676-Model!AF674-AF837+AF785)+AF837-AF732+AF733,Model!AF675+Model!AF676-Model!AF674+AF785-AF732+AF733)</f>
        <v>4.552425618</v>
      </c>
      <c r="AG889" s="160">
        <f>IF(Model!AG675+Model!AG676-Model!AG674-AG837+AG785&gt;0,(1-'Assumptions (Wind)'!AF28)*(Model!AG675+Model!AG676-Model!AG674-AG837+AG785)+AG837-AG732+AG733,Model!AG675+Model!AG676-Model!AG674+AG785-AG732+AG733)</f>
        <v>4.710622447</v>
      </c>
      <c r="AH889" s="160">
        <f>IF(Model!AH675+Model!AH676-Model!AH674-AH837+AH785&gt;0,(1-'Assumptions (Wind)'!AG28)*(Model!AH675+Model!AH676-Model!AH674-AH837+AH785)+AH837-AH732+AH733,Model!AH675+Model!AH676-Model!AH674+AH785-AH732+AH733)</f>
        <v>4.663067819</v>
      </c>
      <c r="AI889" s="160">
        <f>IF(Model!AI675+Model!AI676-Model!AI674-AI837+AI785&gt;0,(1-'Assumptions (Wind)'!AH28)*(Model!AI675+Model!AI676-Model!AI674-AI837+AI785)+AI837-AI732+AI733,Model!AI675+Model!AI676-Model!AI674+AI785-AI732+AI733)</f>
        <v>4.467559472</v>
      </c>
      <c r="AJ889" s="160">
        <f>IF(Model!AJ675+Model!AJ676-Model!AJ674-AJ837+AJ785&gt;0,(1-'Assumptions (Wind)'!AI28)*(Model!AJ675+Model!AJ676-Model!AJ674-AJ837+AJ785)+AJ837-AJ732+AJ733,Model!AJ675+Model!AJ676-Model!AJ674+AJ785-AJ732+AJ733)</f>
        <v>4.099699847</v>
      </c>
      <c r="AK889" s="160">
        <f>IF(Model!AK675+Model!AK676-Model!AK674-AK837+AK785&gt;0,(1-'Assumptions (Wind)'!AJ28)*(Model!AK675+Model!AK676-Model!AK674-AK837+AK785)+AK837-AK732+AK733,Model!AK675+Model!AK676-Model!AK674+AK785-AK732+AK733)</f>
        <v>3.383057167</v>
      </c>
      <c r="AL889" s="160">
        <f>IF(Model!AL675+Model!AL676-Model!AL674-AL837+AL785&gt;0,(1-'Assumptions (Wind)'!AK28)*(Model!AL675+Model!AL676-Model!AL674-AL837+AL785)+AL837-AL732+AL733,Model!AL675+Model!AL676-Model!AL674+AL785-AL732+AL733)</f>
        <v>3.2880967</v>
      </c>
      <c r="AM889" s="160">
        <f>IF(Model!AM675+Model!AM676-Model!AM674-AM837+AM785&gt;0,(1-'Assumptions (Wind)'!AL28)*(Model!AM675+Model!AM676-Model!AM674-AM837+AM785)+AM837-AM732+AM733,Model!AM675+Model!AM676-Model!AM674+AM785-AM732+AM733)</f>
        <v>4.078976976</v>
      </c>
      <c r="AN889" s="160">
        <f>IF(Model!AN675+Model!AN676-Model!AN674-AN837+AN785&gt;0,(1-'Assumptions (Wind)'!AM28)*(Model!AN675+Model!AN676-Model!AN674-AN837+AN785)+AN837-AN732+AN733,Model!AN675+Model!AN676-Model!AN674+AN785-AN732+AN733)</f>
        <v>4.634079312</v>
      </c>
      <c r="AO889" s="160">
        <f>IF(Model!AO675+Model!AO676-Model!AO674-AO837+AO785&gt;0,(1-'Assumptions (Wind)'!AN28)*(Model!AO675+Model!AO676-Model!AO674-AO837+AO785)+AO837-AO732+AO733,Model!AO675+Model!AO676-Model!AO674+AO785-AO732+AO733)</f>
        <v>4.261488865</v>
      </c>
      <c r="AP889" s="160">
        <f>IF(Model!AP675+Model!AP676-Model!AP674-AP837+AP785&gt;0,(1-'Assumptions (Wind)'!AO28)*(Model!AP675+Model!AP676-Model!AP674-AP837+AP785)+AP837-AP732+AP733,Model!AP675+Model!AP676-Model!AP674+AP785-AP732+AP733)</f>
        <v>4.434769885</v>
      </c>
      <c r="AQ889" s="160">
        <f>IF(Model!AQ675+Model!AQ676-Model!AQ674-AQ837+AQ785&gt;0,(1-'Assumptions (Wind)'!AP28)*(Model!AQ675+Model!AQ676-Model!AQ674-AQ837+AQ785)+AQ837-AQ732+AQ733,Model!AQ675+Model!AQ676-Model!AQ674+AQ785-AQ732+AQ733)</f>
        <v>4.219088296</v>
      </c>
      <c r="AR889" s="160">
        <f>IF(Model!AR675+Model!AR676-Model!AR674-AR837+AR785&gt;0,(1-'Assumptions (Wind)'!AQ28)*(Model!AR675+Model!AR676-Model!AR674-AR837+AR785)+AR837-AR732+AR733,Model!AR675+Model!AR676-Model!AR674+AR785-AR732+AR733)</f>
        <v>3.113590301</v>
      </c>
      <c r="AS889" s="160">
        <f>IF(Model!AS675+Model!AS676-Model!AS674-AS837+AS785&gt;0,(1-'Assumptions (Wind)'!AR28)*(Model!AS675+Model!AS676-Model!AS674-AS837+AS785)+AS837-AS732+AS733,Model!AS675+Model!AS676-Model!AS674+AS785-AS732+AS733)</f>
        <v>2.742146157</v>
      </c>
      <c r="AT889" s="160">
        <f>IF(Model!AT675+Model!AT676-Model!AT674-AT837+AT785&gt;0,(1-'Assumptions (Wind)'!AS28)*(Model!AT675+Model!AT676-Model!AT674-AT837+AT785)+AT837-AT732+AT733,Model!AT675+Model!AT676-Model!AT674+AT785-AT732+AT733)</f>
        <v>3.164199402</v>
      </c>
      <c r="AU889" s="160">
        <f>IF(Model!AU675+Model!AU676-Model!AU674-AU837+AU785&gt;0,(1-'Assumptions (Wind)'!AT28)*(Model!AU675+Model!AU676-Model!AU674-AU837+AU785)+AU837-AU732+AU733,Model!AU675+Model!AU676-Model!AU674+AU785-AU732+AU733)</f>
        <v>3.502369547</v>
      </c>
      <c r="AV889" s="160">
        <f>IF(Model!AV675+Model!AV676-Model!AV674-AV837+AV785&gt;0,(1-'Assumptions (Wind)'!AU28)*(Model!AV675+Model!AV676-Model!AV674-AV837+AV785)+AV837-AV732+AV733,Model!AV675+Model!AV676-Model!AV674+AV785-AV732+AV733)</f>
        <v>4.370444311</v>
      </c>
      <c r="AW889" s="160">
        <f>IF(Model!AW675+Model!AW676-Model!AW674-AW837+AW785&gt;0,(1-'Assumptions (Wind)'!AV28)*(Model!AW675+Model!AW676-Model!AW674-AW837+AW785)+AW837-AW732+AW733,Model!AW675+Model!AW676-Model!AW674+AW785-AW732+AW733)</f>
        <v>5.395246555</v>
      </c>
      <c r="AX889" s="160">
        <f>IF(Model!AX675+Model!AX676-Model!AX674-AX837+AX785&gt;0,(1-'Assumptions (Wind)'!AW28)*(Model!AX675+Model!AX676-Model!AX674-AX837+AX785)+AX837-AX732+AX733,Model!AX675+Model!AX676-Model!AX674+AX785-AX732+AX733)</f>
        <v>5.670250189</v>
      </c>
      <c r="AY889" s="160">
        <f>IF(Model!AY675+Model!AY676-Model!AY674-AY837+AY785&gt;0,(1-'Assumptions (Wind)'!AX28)*(Model!AY675+Model!AY676-Model!AY674-AY837+AY785)+AY837-AY732+AY733,Model!AY675+Model!AY676-Model!AY674+AY785-AY732+AY733)</f>
        <v>5.71899545</v>
      </c>
      <c r="AZ889" s="160">
        <f>IF(Model!AZ675+Model!AZ676-Model!AZ674-AZ837+AZ785&gt;0,(1-'Assumptions (Wind)'!AY28)*(Model!AZ675+Model!AZ676-Model!AZ674-AZ837+AZ785)+AZ837-AZ732+AZ733,Model!AZ675+Model!AZ676-Model!AZ674+AZ785-AZ732+AZ733)</f>
        <v>5.943181715</v>
      </c>
      <c r="BA889" s="160">
        <f>IF(Model!BA675+Model!BA676-Model!BA674-BA837+BA785&gt;0,(1-'Assumptions (Wind)'!AZ28)*(Model!BA675+Model!BA676-Model!BA674-BA837+BA785)+BA837-BA732+BA733,Model!BA675+Model!BA676-Model!BA674+BA785-BA732+BA733)</f>
        <v>6.345385085</v>
      </c>
    </row>
    <row r="890" ht="15.75" customHeight="1">
      <c r="A890" s="241" t="s">
        <v>64</v>
      </c>
      <c r="B890" s="159" t="s">
        <v>351</v>
      </c>
      <c r="C890" s="160">
        <f>IF(Model!C675+Model!C676-Model!C674-C837+C785&gt;0,'Assumptions (Wind)'!B28*(Model!C675+Model!C676-Model!C674-C837+C785)-'Assumptions (Wind)'!B29*Model!C673/10^3,-'Assumptions (Wind)'!B29*Model!C673/10^3)</f>
        <v>0.005214026263</v>
      </c>
      <c r="D890" s="160">
        <f>IF(Model!D675+Model!D676-Model!D674-D837+D785&gt;0,'Assumptions (Wind)'!C28*(Model!D675+Model!D676-Model!D674-D837+D785)-'Assumptions (Wind)'!C29*Model!D673/10^3,-'Assumptions (Wind)'!C29*Model!D673/10^3)</f>
        <v>-0.01243312914</v>
      </c>
      <c r="E890" s="160">
        <f>IF(Model!E675+Model!E676-Model!E674-E837+E785&gt;0,'Assumptions (Wind)'!D28*(Model!E675+Model!E676-Model!E674-E837+E785)-'Assumptions (Wind)'!D29*Model!E673/10^3,-'Assumptions (Wind)'!D29*Model!E673/10^3)</f>
        <v>-0.02780918396</v>
      </c>
      <c r="F890" s="160">
        <f>IF(Model!F675+Model!F676-Model!F674-F837+F785&gt;0,'Assumptions (Wind)'!E28*(Model!F675+Model!F676-Model!F674-F837+F785)-'Assumptions (Wind)'!E29*Model!F673/10^3,-'Assumptions (Wind)'!E29*Model!F673/10^3)</f>
        <v>-0.0269061433</v>
      </c>
      <c r="G890" s="160">
        <f>IF(Model!G675+Model!G676-Model!G674-G837+G785&gt;0,'Assumptions (Wind)'!F28*(Model!G675+Model!G676-Model!G674-G837+G785)-'Assumptions (Wind)'!F29*Model!G673/10^3,-'Assumptions (Wind)'!F29*Model!G673/10^3)</f>
        <v>-0.0328513486</v>
      </c>
      <c r="H890" s="160">
        <f>IF(Model!H675+Model!H676-Model!H674-H837+H785&gt;0,'Assumptions (Wind)'!G28*(Model!H675+Model!H676-Model!H674-H837+H785)-'Assumptions (Wind)'!G29*Model!H673/10^3,-'Assumptions (Wind)'!G29*Model!H673/10^3)</f>
        <v>-0.04511698752</v>
      </c>
      <c r="I890" s="160">
        <f>IF(Model!I675+Model!I676-Model!I674-I837+I785&gt;0,'Assumptions (Wind)'!H28*(Model!I675+Model!I676-Model!I674-I837+I785)-'Assumptions (Wind)'!H29*Model!I673/10^3,-'Assumptions (Wind)'!H29*Model!I673/10^3)</f>
        <v>-0.07320177301</v>
      </c>
      <c r="J890" s="160">
        <f>IF(Model!J675+Model!J676-Model!J674-J837+J785&gt;0,'Assumptions (Wind)'!I28*(Model!J675+Model!J676-Model!J674-J837+J785)-'Assumptions (Wind)'!I29*Model!J673/10^3,-'Assumptions (Wind)'!I29*Model!J673/10^3)</f>
        <v>-0.1041439929</v>
      </c>
      <c r="K890" s="160">
        <f>IF(Model!K675+Model!K676-Model!K674-K837+K785&gt;0,'Assumptions (Wind)'!J28*(Model!K675+Model!K676-Model!K674-K837+K785)-'Assumptions (Wind)'!J29*Model!K673/10^3,-'Assumptions (Wind)'!J29*Model!K673/10^3)</f>
        <v>-0.1923448595</v>
      </c>
      <c r="L890" s="160">
        <f>IF(Model!L675+Model!L676-Model!L674-L837+L785&gt;0,'Assumptions (Wind)'!K28*(Model!L675+Model!L676-Model!L674-L837+L785)-'Assumptions (Wind)'!K29*Model!L673/10^3,-'Assumptions (Wind)'!K29*Model!L673/10^3)</f>
        <v>-0.2468932425</v>
      </c>
      <c r="M890" s="160">
        <f>IF(Model!M675+Model!M676-Model!M674-M837+M785&gt;0,'Assumptions (Wind)'!L28*(Model!M675+Model!M676-Model!M674-M837+M785)-'Assumptions (Wind)'!L29*Model!M673/10^3,-'Assumptions (Wind)'!L29*Model!M673/10^3)</f>
        <v>-0.3299191514</v>
      </c>
      <c r="N890" s="160">
        <f>IF(Model!N675+Model!N676-Model!N674-N837+N785&gt;0,'Assumptions (Wind)'!M28*(Model!N675+Model!N676-Model!N674-N837+N785)-'Assumptions (Wind)'!M29*Model!N673/10^3,-'Assumptions (Wind)'!M29*Model!N673/10^3)</f>
        <v>-0.3913212382</v>
      </c>
      <c r="O890" s="160">
        <f>IF(Model!O675+Model!O676-Model!O674-O837+O785&gt;0,'Assumptions (Wind)'!N28*(Model!O675+Model!O676-Model!O674-O837+O785)-'Assumptions (Wind)'!N29*Model!O673/10^3,-'Assumptions (Wind)'!N29*Model!O673/10^3)</f>
        <v>-0.4219125382</v>
      </c>
      <c r="P890" s="160">
        <f>IF(Model!P675+Model!P676-Model!P674-P837+P785&gt;0,'Assumptions (Wind)'!O28*(Model!P675+Model!P676-Model!P674-P837+P785)-'Assumptions (Wind)'!O29*Model!P673/10^3,-'Assumptions (Wind)'!O29*Model!P673/10^3)</f>
        <v>-0.4742786378</v>
      </c>
      <c r="Q890" s="160">
        <f>IF(Model!Q675+Model!Q676-Model!Q674-Q837+Q785&gt;0,'Assumptions (Wind)'!P28*(Model!Q675+Model!Q676-Model!Q674-Q837+Q785)-'Assumptions (Wind)'!P29*Model!Q673/10^3,-'Assumptions (Wind)'!P29*Model!Q673/10^3)</f>
        <v>-0.5299470496</v>
      </c>
      <c r="R890" s="160">
        <f>IF(Model!R675+Model!R676-Model!R674-R837+R785&gt;0,'Assumptions (Wind)'!Q28*(Model!R675+Model!R676-Model!R674-R837+R785)-'Assumptions (Wind)'!Q29*Model!R673/10^3,-'Assumptions (Wind)'!Q29*Model!R673/10^3)</f>
        <v>-0.62112052</v>
      </c>
      <c r="S890" s="160">
        <f>IF(Model!S675+Model!S676-Model!S674-S837+S785&gt;0,'Assumptions (Wind)'!R28*(Model!S675+Model!S676-Model!S674-S837+S785)-'Assumptions (Wind)'!R29*Model!S673/10^3,-'Assumptions (Wind)'!R29*Model!S673/10^3)</f>
        <v>-0.8099488578</v>
      </c>
      <c r="T890" s="160">
        <f>IF(Model!T675+Model!T676-Model!T674-T837+T785&gt;0,'Assumptions (Wind)'!S28*(Model!T675+Model!T676-Model!T674-T837+T785)-'Assumptions (Wind)'!S29*Model!T673/10^3,-'Assumptions (Wind)'!S29*Model!T673/10^3)</f>
        <v>-0.9340943767</v>
      </c>
      <c r="U890" s="160">
        <f>IF(Model!U675+Model!U676-Model!U674-U837+U785&gt;0,'Assumptions (Wind)'!T28*(Model!U675+Model!U676-Model!U674-U837+U785)-'Assumptions (Wind)'!T29*Model!U673/10^3,-'Assumptions (Wind)'!T29*Model!U673/10^3)</f>
        <v>-1.095804446</v>
      </c>
      <c r="V890" s="160">
        <f>IF(Model!V675+Model!V676-Model!V674-V837+V785&gt;0,'Assumptions (Wind)'!U28*(Model!V675+Model!V676-Model!V674-V837+V785)-'Assumptions (Wind)'!U29*Model!V673/10^3,-'Assumptions (Wind)'!U29*Model!V673/10^3)</f>
        <v>-1.009867083</v>
      </c>
      <c r="W890" s="160">
        <f>IF(Model!W675+Model!W676-Model!W674-W837+W785&gt;0,'Assumptions (Wind)'!V28*(Model!W675+Model!W676-Model!W674-W837+W785)-'Assumptions (Wind)'!V29*Model!W673/10^3,-'Assumptions (Wind)'!V29*Model!W673/10^3)</f>
        <v>-0.6992191394</v>
      </c>
      <c r="X890" s="160">
        <f>IF(Model!X675+Model!X676-Model!X674-X837+X785&gt;0,'Assumptions (Wind)'!W28*(Model!X675+Model!X676-Model!X674-X837+X785)-'Assumptions (Wind)'!W29*Model!X673/10^3,-'Assumptions (Wind)'!W29*Model!X673/10^3)</f>
        <v>-0.5310228218</v>
      </c>
      <c r="Y890" s="160">
        <f>IF(Model!Y675+Model!Y676-Model!Y674-Y837+Y785&gt;0,'Assumptions (Wind)'!X28*(Model!Y675+Model!Y676-Model!Y674-Y837+Y785)-'Assumptions (Wind)'!X29*Model!Y673/10^3,-'Assumptions (Wind)'!X29*Model!Y673/10^3)</f>
        <v>-0.448634013</v>
      </c>
      <c r="Z890" s="160">
        <f>IF(Model!Z675+Model!Z676-Model!Z674-Z837+Z785&gt;0,'Assumptions (Wind)'!Y28*(Model!Z675+Model!Z676-Model!Z674-Z837+Z785)-'Assumptions (Wind)'!Y29*Model!Z673/10^3,-'Assumptions (Wind)'!Y29*Model!Z673/10^3)</f>
        <v>-0.3616587925</v>
      </c>
      <c r="AA890" s="160">
        <f>IF(Model!AA675+Model!AA676-Model!AA674-AA837+AA785&gt;0,'Assumptions (Wind)'!Z28*(Model!AA675+Model!AA676-Model!AA674-AA837+AA785)-'Assumptions (Wind)'!Z29*Model!AA673/10^3,-'Assumptions (Wind)'!Z29*Model!AA673/10^3)</f>
        <v>-0.3128226695</v>
      </c>
      <c r="AB890" s="160">
        <f>IF(Model!AB675+Model!AB676-Model!AB674-AB837+AB785&gt;0,'Assumptions (Wind)'!AA28*(Model!AB675+Model!AB676-Model!AB674-AB837+AB785)-'Assumptions (Wind)'!AA29*Model!AB673/10^3,-'Assumptions (Wind)'!AA29*Model!AB673/10^3)</f>
        <v>-0.2918441856</v>
      </c>
      <c r="AC890" s="160">
        <f>IF(Model!AC675+Model!AC676-Model!AC674-AC837+AC785&gt;0,'Assumptions (Wind)'!AB28*(Model!AC675+Model!AC676-Model!AC674-AC837+AC785)-'Assumptions (Wind)'!AB29*Model!AC673/10^3,-'Assumptions (Wind)'!AB29*Model!AC673/10^3)</f>
        <v>-0.2892162362</v>
      </c>
      <c r="AD890" s="160">
        <f>IF(Model!AD675+Model!AD676-Model!AD674-AD837+AD785&gt;0,'Assumptions (Wind)'!AC28*(Model!AD675+Model!AD676-Model!AD674-AD837+AD785)-'Assumptions (Wind)'!AC29*Model!AD673/10^3,-'Assumptions (Wind)'!AC29*Model!AD673/10^3)</f>
        <v>-0.2948744902</v>
      </c>
      <c r="AE890" s="160">
        <f>IF(Model!AE675+Model!AE676-Model!AE674-AE837+AE785&gt;0,'Assumptions (Wind)'!AD28*(Model!AE675+Model!AE676-Model!AE674-AE837+AE785)-'Assumptions (Wind)'!AD29*Model!AE673/10^3,-'Assumptions (Wind)'!AD29*Model!AE673/10^3)</f>
        <v>-0.3013718028</v>
      </c>
      <c r="AF890" s="160">
        <f>IF(Model!AF675+Model!AF676-Model!AF674-AF837+AF785&gt;0,'Assumptions (Wind)'!AE28*(Model!AF675+Model!AF676-Model!AF674-AF837+AF785)-'Assumptions (Wind)'!AE29*Model!AF673/10^3,-'Assumptions (Wind)'!AE29*Model!AF673/10^3)</f>
        <v>-0.3639157462</v>
      </c>
      <c r="AG890" s="160">
        <f>IF(Model!AG675+Model!AG676-Model!AG674-AG837+AG785&gt;0,'Assumptions (Wind)'!AF28*(Model!AG675+Model!AG676-Model!AG674-AG837+AG785)-'Assumptions (Wind)'!AF29*Model!AG673/10^3,-'Assumptions (Wind)'!AF29*Model!AG673/10^3)</f>
        <v>-0.4146995023</v>
      </c>
      <c r="AH890" s="160">
        <f>IF(Model!AH675+Model!AH676-Model!AH674-AH837+AH785&gt;0,'Assumptions (Wind)'!AG28*(Model!AH675+Model!AH676-Model!AH674-AH837+AH785)-'Assumptions (Wind)'!AG29*Model!AH673/10^3,-'Assumptions (Wind)'!AG29*Model!AH673/10^3)</f>
        <v>-0.4079455504</v>
      </c>
      <c r="AI890" s="160">
        <f>IF(Model!AI675+Model!AI676-Model!AI674-AI837+AI785&gt;0,'Assumptions (Wind)'!AH28*(Model!AI675+Model!AI676-Model!AI674-AI837+AI785)-'Assumptions (Wind)'!AH29*Model!AI673/10^3,-'Assumptions (Wind)'!AH29*Model!AI673/10^3)</f>
        <v>-0.3895561331</v>
      </c>
      <c r="AJ890" s="160">
        <f>IF(Model!AJ675+Model!AJ676-Model!AJ674-AJ837+AJ785&gt;0,'Assumptions (Wind)'!AI28*(Model!AJ675+Model!AJ676-Model!AJ674-AJ837+AJ785)-'Assumptions (Wind)'!AI29*Model!AJ673/10^3,-'Assumptions (Wind)'!AI29*Model!AJ673/10^3)</f>
        <v>-0.4348415517</v>
      </c>
      <c r="AK890" s="160">
        <f>IF(Model!AK675+Model!AK676-Model!AK674-AK837+AK785&gt;0,'Assumptions (Wind)'!AJ28*(Model!AK675+Model!AK676-Model!AK674-AK837+AK785)-'Assumptions (Wind)'!AJ29*Model!AK673/10^3,-'Assumptions (Wind)'!AJ29*Model!AK673/10^3)</f>
        <v>-0.5242600836</v>
      </c>
      <c r="AL890" s="160">
        <f>IF(Model!AL675+Model!AL676-Model!AL674-AL837+AL785&gt;0,'Assumptions (Wind)'!AK28*(Model!AL675+Model!AL676-Model!AL674-AL837+AL785)-'Assumptions (Wind)'!AK29*Model!AL673/10^3,-'Assumptions (Wind)'!AK29*Model!AL673/10^3)</f>
        <v>-0.671614063</v>
      </c>
      <c r="AM890" s="160">
        <f>IF(Model!AM675+Model!AM676-Model!AM674-AM837+AM785&gt;0,'Assumptions (Wind)'!AL28*(Model!AM675+Model!AM676-Model!AM674-AM837+AM785)-'Assumptions (Wind)'!AL29*Model!AM673/10^3,-'Assumptions (Wind)'!AL29*Model!AM673/10^3)</f>
        <v>-0.9558454203</v>
      </c>
      <c r="AN890" s="160">
        <f>IF(Model!AN675+Model!AN676-Model!AN674-AN837+AN785&gt;0,'Assumptions (Wind)'!AM28*(Model!AN675+Model!AN676-Model!AN674-AN837+AN785)-'Assumptions (Wind)'!AM29*Model!AN673/10^3,-'Assumptions (Wind)'!AM29*Model!AN673/10^3)</f>
        <v>-1.157773999</v>
      </c>
      <c r="AO890" s="160">
        <f>IF(Model!AO675+Model!AO676-Model!AO674-AO837+AO785&gt;0,'Assumptions (Wind)'!AN28*(Model!AO675+Model!AO676-Model!AO674-AO837+AO785)-'Assumptions (Wind)'!AN29*Model!AO673/10^3,-'Assumptions (Wind)'!AN29*Model!AO673/10^3)</f>
        <v>-1.087220418</v>
      </c>
      <c r="AP890" s="160">
        <f>IF(Model!AP675+Model!AP676-Model!AP674-AP837+AP785&gt;0,'Assumptions (Wind)'!AO28*(Model!AP675+Model!AP676-Model!AP674-AP837+AP785)-'Assumptions (Wind)'!AO29*Model!AP673/10^3,-'Assumptions (Wind)'!AO29*Model!AP673/10^3)</f>
        <v>-0.927912809</v>
      </c>
      <c r="AQ890" s="160">
        <f>IF(Model!AQ675+Model!AQ676-Model!AQ674-AQ837+AQ785&gt;0,'Assumptions (Wind)'!AP28*(Model!AQ675+Model!AQ676-Model!AQ674-AQ837+AQ785)-'Assumptions (Wind)'!AP29*Model!AQ673/10^3,-'Assumptions (Wind)'!AP29*Model!AQ673/10^3)</f>
        <v>-0.9495376528</v>
      </c>
      <c r="AR890" s="160">
        <f>IF(Model!AR675+Model!AR676-Model!AR674-AR837+AR785&gt;0,'Assumptions (Wind)'!AQ28*(Model!AR675+Model!AR676-Model!AR674-AR837+AR785)-'Assumptions (Wind)'!AQ29*Model!AR673/10^3,-'Assumptions (Wind)'!AQ29*Model!AR673/10^3)</f>
        <v>-0.8878485272</v>
      </c>
      <c r="AS890" s="160">
        <f>IF(Model!AS675+Model!AS676-Model!AS674-AS837+AS785&gt;0,'Assumptions (Wind)'!AR28*(Model!AS675+Model!AS676-Model!AS674-AS837+AS785)-'Assumptions (Wind)'!AR29*Model!AS673/10^3,-'Assumptions (Wind)'!AR29*Model!AS673/10^3)</f>
        <v>-0.8681995089</v>
      </c>
      <c r="AT890" s="160">
        <f>IF(Model!AT675+Model!AT676-Model!AT674-AT837+AT785&gt;0,'Assumptions (Wind)'!AS28*(Model!AT675+Model!AT676-Model!AT674-AT837+AT785)-'Assumptions (Wind)'!AS29*Model!AT673/10^3,-'Assumptions (Wind)'!AS29*Model!AT673/10^3)</f>
        <v>-1.157091547</v>
      </c>
      <c r="AU890" s="160">
        <f>IF(Model!AU675+Model!AU676-Model!AU674-AU837+AU785&gt;0,'Assumptions (Wind)'!AT28*(Model!AU675+Model!AU676-Model!AU674-AU837+AU785)-'Assumptions (Wind)'!AT29*Model!AU673/10^3,-'Assumptions (Wind)'!AT29*Model!AU673/10^3)</f>
        <v>-1.406597632</v>
      </c>
      <c r="AV890" s="160">
        <f>IF(Model!AV675+Model!AV676-Model!AV674-AV837+AV785&gt;0,'Assumptions (Wind)'!AU28*(Model!AV675+Model!AV676-Model!AV674-AV837+AV785)-'Assumptions (Wind)'!AU29*Model!AV673/10^3,-'Assumptions (Wind)'!AU29*Model!AV673/10^3)</f>
        <v>-1.430879587</v>
      </c>
      <c r="AW890" s="160">
        <f>IF(Model!AW675+Model!AW676-Model!AW674-AW837+AW785&gt;0,'Assumptions (Wind)'!AV28*(Model!AW675+Model!AW676-Model!AW674-AW837+AW785)-'Assumptions (Wind)'!AV29*Model!AW673/10^3,-'Assumptions (Wind)'!AV29*Model!AW673/10^3)</f>
        <v>-1.419310312</v>
      </c>
      <c r="AX890" s="160">
        <f>IF(Model!AX675+Model!AX676-Model!AX674-AX837+AX785&gt;0,'Assumptions (Wind)'!AW28*(Model!AX675+Model!AX676-Model!AX674-AX837+AX785)-'Assumptions (Wind)'!AW29*Model!AX673/10^3,-'Assumptions (Wind)'!AW29*Model!AX673/10^3)</f>
        <v>-1.258454202</v>
      </c>
      <c r="AY890" s="160">
        <f>IF(Model!AY675+Model!AY676-Model!AY674-AY837+AY785&gt;0,'Assumptions (Wind)'!AX28*(Model!AY675+Model!AY676-Model!AY674-AY837+AY785)-'Assumptions (Wind)'!AX29*Model!AY673/10^3,-'Assumptions (Wind)'!AX29*Model!AY673/10^3)</f>
        <v>-0.9304080327</v>
      </c>
      <c r="AZ890" s="160">
        <f>IF(Model!AZ675+Model!AZ676-Model!AZ674-AZ837+AZ785&gt;0,'Assumptions (Wind)'!AY28*(Model!AZ675+Model!AZ676-Model!AZ674-AZ837+AZ785)-'Assumptions (Wind)'!AY29*Model!AZ673/10^3,-'Assumptions (Wind)'!AY29*Model!AZ673/10^3)</f>
        <v>-0.7119204317</v>
      </c>
      <c r="BA890" s="160">
        <f>IF(Model!BA675+Model!BA676-Model!BA674-BA837+BA785&gt;0,'Assumptions (Wind)'!AZ28*(Model!BA675+Model!BA676-Model!BA674-BA837+BA785)-'Assumptions (Wind)'!AZ29*Model!BA673/10^3,-'Assumptions (Wind)'!AZ29*Model!BA673/10^3)</f>
        <v>-0.6079225507</v>
      </c>
    </row>
    <row r="891" ht="15.75" customHeight="1">
      <c r="A891" s="245" t="s">
        <v>363</v>
      </c>
      <c r="B891" s="246" t="s">
        <v>364</v>
      </c>
      <c r="C891" s="247">
        <f>'Assumptions (Wind)'!$V$27*C677/10^9</f>
        <v>0</v>
      </c>
      <c r="D891" s="247">
        <f>'Assumptions (Wind)'!$V$27*D677/10^9</f>
        <v>0.4657975</v>
      </c>
      <c r="E891" s="247">
        <f>'Assumptions (Wind)'!$V$27*E677/10^9</f>
        <v>0.1038063</v>
      </c>
      <c r="F891" s="247">
        <f>'Assumptions (Wind)'!$V$27*F677/10^9</f>
        <v>0.1241095</v>
      </c>
      <c r="G891" s="247">
        <f>'Assumptions (Wind)'!$V$27*G677/10^9</f>
        <v>0</v>
      </c>
      <c r="H891" s="247">
        <f>'Assumptions (Wind)'!$V$27*H677/10^9</f>
        <v>0.3471352</v>
      </c>
      <c r="I891" s="247">
        <f>'Assumptions (Wind)'!$V$27*I677/10^9</f>
        <v>0.5331447</v>
      </c>
      <c r="J891" s="247">
        <f>'Assumptions (Wind)'!$V$27*J677/10^9</f>
        <v>1.0846737</v>
      </c>
      <c r="K891" s="247">
        <f>'Assumptions (Wind)'!$V$27*K677/1000000000</f>
        <v>1.8963065</v>
      </c>
      <c r="L891" s="247">
        <f>'Assumptions (Wind)'!$V$27*L677/1000000000</f>
        <v>1.2462946</v>
      </c>
      <c r="M891" s="247">
        <f>'Assumptions (Wind)'!$V$27*M677/1000000000</f>
        <v>0.3581534</v>
      </c>
      <c r="N891" s="247">
        <f>'Assumptions (Wind)'!$V$27*N677/1000000000</f>
        <v>0.2849257</v>
      </c>
      <c r="O891" s="247">
        <f>'Assumptions (Wind)'!$V$27*O677/1000000000</f>
        <v>0.9858194</v>
      </c>
      <c r="P891" s="247">
        <f>'Assumptions (Wind)'!$V$27*P677/1000000000</f>
        <v>0.09285</v>
      </c>
      <c r="Q891" s="247">
        <f>'Assumptions (Wind)'!$V$27*Q677/1000000000</f>
        <v>1.232429</v>
      </c>
      <c r="R891" s="247">
        <f>'Assumptions (Wind)'!$V$27*R677/1000000000</f>
        <v>2.1162372</v>
      </c>
      <c r="S891" s="247">
        <f>'Assumptions (Wind)'!$V$27*S677/1000000000</f>
        <v>1.5580849</v>
      </c>
      <c r="T891" s="247">
        <f>'Assumptions (Wind)'!$V$27*T677/1000000000</f>
        <v>1.3049139</v>
      </c>
      <c r="U891" s="247">
        <f>'Assumptions (Wind)'!$V$27*U677/1000000000</f>
        <v>1.1696005</v>
      </c>
      <c r="V891" s="247">
        <f>'Assumptions (Wind)'!$V$27*V677/1000000000</f>
        <v>0</v>
      </c>
      <c r="W891" s="247">
        <f>'Assumptions (Wind)'!$V$27*W677/1000000000</f>
        <v>0</v>
      </c>
      <c r="X891" s="247">
        <f>'Assumptions (Wind)'!$V$27*X677/1000000000</f>
        <v>0.081406236</v>
      </c>
      <c r="Y891" s="247">
        <f>'Assumptions (Wind)'!$V$27*Y677/1000000000</f>
        <v>0.081406236</v>
      </c>
      <c r="Z891" s="247">
        <f>'Assumptions (Wind)'!$V$27*Z677/1000000000</f>
        <v>0.081406236</v>
      </c>
      <c r="AA891" s="247">
        <f>'Assumptions (Wind)'!$V$27*AA677/1000000000</f>
        <v>0.081406236</v>
      </c>
      <c r="AB891" s="247">
        <f>'Assumptions (Wind)'!$V$27*AB677/1000000000</f>
        <v>0.081406236</v>
      </c>
      <c r="AC891" s="247">
        <f>'Assumptions (Wind)'!$V$27*AC677/1000000000</f>
        <v>0.102637936</v>
      </c>
      <c r="AD891" s="247">
        <f>'Assumptions (Wind)'!$V$27*AD677/1000000000</f>
        <v>0.127831236</v>
      </c>
      <c r="AE891" s="247">
        <f>'Assumptions (Wind)'!$V$27*AE677/1000000000</f>
        <v>0.081406236</v>
      </c>
      <c r="AF891" s="247">
        <f>'Assumptions (Wind)'!$V$27*AF677/1000000000</f>
        <v>0.547203736</v>
      </c>
      <c r="AG891" s="247">
        <f>'Assumptions (Wind)'!$V$27*AG677/1000000000</f>
        <v>0.185212536</v>
      </c>
      <c r="AH891" s="247">
        <f>'Assumptions (Wind)'!$V$27*AH677/1000000000</f>
        <v>0.205515736</v>
      </c>
      <c r="AI891" s="247">
        <f>'Assumptions (Wind)'!$V$27*AI677/1000000000</f>
        <v>0.081406236</v>
      </c>
      <c r="AJ891" s="247">
        <f>'Assumptions (Wind)'!$V$27*AJ677/1000000000</f>
        <v>0.428541436</v>
      </c>
      <c r="AK891" s="247">
        <f>'Assumptions (Wind)'!$V$27*AK677/1000000000</f>
        <v>0.614550936</v>
      </c>
      <c r="AL891" s="247">
        <f>'Assumptions (Wind)'!$V$27*AL677/1000000000</f>
        <v>1.166079936</v>
      </c>
      <c r="AM891" s="247">
        <f>'Assumptions (Wind)'!$V$27*AM677/1000000000</f>
        <v>1.977712736</v>
      </c>
      <c r="AN891" s="247">
        <f>'Assumptions (Wind)'!$V$27*AN677/1000000000</f>
        <v>1.327700836</v>
      </c>
      <c r="AO891" s="247">
        <f>'Assumptions (Wind)'!$V$27*AO677/1000000000</f>
        <v>0.439559636</v>
      </c>
      <c r="AP891" s="247">
        <f>'Assumptions (Wind)'!$V$27*AP677/1000000000</f>
        <v>0.366331936</v>
      </c>
      <c r="AQ891" s="247">
        <f>'Assumptions (Wind)'!$V$27*AQ677/1000000000</f>
        <v>1.067225636</v>
      </c>
      <c r="AR891" s="247">
        <f>'Assumptions (Wind)'!$V$27*AR677/1000000000</f>
        <v>0.174256236</v>
      </c>
      <c r="AS891" s="247">
        <f>'Assumptions (Wind)'!$V$27*AS677/1000000000</f>
        <v>1.313835236</v>
      </c>
      <c r="AT891" s="247">
        <f>'Assumptions (Wind)'!$V$27*AT677/1000000000</f>
        <v>2.197643436</v>
      </c>
      <c r="AU891" s="247">
        <f>'Assumptions (Wind)'!$V$27*AU677/1000000000</f>
        <v>1.639491136</v>
      </c>
      <c r="AV891" s="247">
        <f>'Assumptions (Wind)'!$V$27*AV677/1000000000</f>
        <v>1.386320136</v>
      </c>
      <c r="AW891" s="247">
        <f>'Assumptions (Wind)'!$V$27*AW677/1000000000</f>
        <v>1.251006736</v>
      </c>
      <c r="AX891" s="247">
        <f>'Assumptions (Wind)'!$V$27*AX677/1000000000</f>
        <v>0.081406236</v>
      </c>
      <c r="AY891" s="247">
        <f>'Assumptions (Wind)'!$V$27*AY677/1000000000</f>
        <v>0.081406236</v>
      </c>
      <c r="AZ891" s="247">
        <f>'Assumptions (Wind)'!$V$27*AZ677/1000000000</f>
        <v>0.162812472</v>
      </c>
      <c r="BA891" s="247">
        <f>'Assumptions (Wind)'!$V$27*BA677/1000000000</f>
        <v>0.162812472</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0</v>
      </c>
      <c r="AM895" s="252">
        <f>'Assumptions (Solar)'!AL51</f>
        <v>13.9</v>
      </c>
      <c r="AN895" s="252">
        <f>'Assumptions (Solar)'!AM51</f>
        <v>30</v>
      </c>
      <c r="AO895" s="252">
        <f>'Assumptions (Solar)'!AN51</f>
        <v>32</v>
      </c>
      <c r="AP895" s="252">
        <f>'Assumptions (Solar)'!AO51</f>
        <v>50.7</v>
      </c>
      <c r="AQ895" s="252">
        <f>'Assumptions (Solar)'!AP51</f>
        <v>54.5</v>
      </c>
      <c r="AR895" s="252">
        <f>'Assumptions (Solar)'!AQ51</f>
        <v>139.3</v>
      </c>
      <c r="AS895" s="252">
        <f>'Assumptions (Solar)'!AR51</f>
        <v>266</v>
      </c>
      <c r="AT895" s="252">
        <f>'Assumptions (Solar)'!AS51</f>
        <v>648.1</v>
      </c>
      <c r="AU895" s="252">
        <f>'Assumptions (Solar)'!AT51</f>
        <v>708.6</v>
      </c>
      <c r="AV895" s="252">
        <f>'Assumptions (Solar)'!AU51</f>
        <v>0</v>
      </c>
      <c r="AW895" s="252">
        <f>'Assumptions (Solar)'!AV51</f>
        <v>0</v>
      </c>
      <c r="AX895" s="253">
        <f>'Assumptions (Solar)'!AW51</f>
        <v>953.7378499</v>
      </c>
      <c r="AY895" s="253">
        <f>'Assumptions (Solar)'!AX51</f>
        <v>953.7378499</v>
      </c>
      <c r="AZ895" s="253">
        <f>'Assumptions (Solar)'!AY51</f>
        <v>953.7378499</v>
      </c>
      <c r="BA895" s="253">
        <f>'Assumptions (Solar)'!AZ51</f>
        <v>953.7378499</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2651.7</v>
      </c>
      <c r="Y896" s="167">
        <f>X896-'Assumptions (Solar)'!X51+X902</f>
        <v>3605.43785</v>
      </c>
      <c r="Z896" s="167">
        <f>Y896-'Assumptions (Solar)'!Y51+Y902</f>
        <v>4559.1757</v>
      </c>
      <c r="AA896" s="167">
        <f>Z896-'Assumptions (Solar)'!Z51+Z902</f>
        <v>5512.91355</v>
      </c>
      <c r="AB896" s="167">
        <f>AA896-'Assumptions (Solar)'!AA51+AA902</f>
        <v>6466.6514</v>
      </c>
      <c r="AC896" s="167">
        <f>AB896-'Assumptions (Solar)'!AB51+AB902</f>
        <v>7420.38925</v>
      </c>
      <c r="AD896" s="167">
        <f>AC896-'Assumptions (Solar)'!AC51+AC902</f>
        <v>8374.1271</v>
      </c>
      <c r="AE896" s="167">
        <f>AD896-'Assumptions (Solar)'!AD51+AD902</f>
        <v>9327.86495</v>
      </c>
      <c r="AF896" s="167">
        <f>AE896-'Assumptions (Solar)'!AE51+AE902</f>
        <v>10281.6028</v>
      </c>
      <c r="AG896" s="167">
        <f>AF896-'Assumptions (Solar)'!AF51+AF902</f>
        <v>11235.34065</v>
      </c>
      <c r="AH896" s="167">
        <f>AG896-'Assumptions (Solar)'!AG51+AG902</f>
        <v>12189.0785</v>
      </c>
      <c r="AI896" s="167">
        <f>AH896-'Assumptions (Solar)'!AH51+AH902</f>
        <v>13142.81635</v>
      </c>
      <c r="AJ896" s="167">
        <f>AI896-'Assumptions (Solar)'!AI51+AI902</f>
        <v>14096.5542</v>
      </c>
      <c r="AK896" s="167">
        <f>AJ896-'Assumptions (Solar)'!AJ51+AJ902</f>
        <v>15050.29205</v>
      </c>
      <c r="AL896" s="167">
        <f>AK896-'Assumptions (Solar)'!AK51+AK902</f>
        <v>16004.0299</v>
      </c>
      <c r="AM896" s="167">
        <f>AL896-'Assumptions (Solar)'!AL51+AL902</f>
        <v>16943.86775</v>
      </c>
      <c r="AN896" s="167">
        <f>AM896-'Assumptions (Solar)'!AM51+AM902</f>
        <v>17881.5056</v>
      </c>
      <c r="AO896" s="167">
        <f>AN896-'Assumptions (Solar)'!AN51+AN902</f>
        <v>18833.24345</v>
      </c>
      <c r="AP896" s="167">
        <f>AO896-'Assumptions (Solar)'!AO51+AO902</f>
        <v>19768.2813</v>
      </c>
      <c r="AQ896" s="167">
        <f>AP896-'Assumptions (Solar)'!AP51+AP902</f>
        <v>20718.21915</v>
      </c>
      <c r="AR896" s="167">
        <f>AQ896-'Assumptions (Solar)'!AQ51+AQ902</f>
        <v>21587.157</v>
      </c>
      <c r="AS896" s="167">
        <f>AR896-'Assumptions (Solar)'!AR51+AR902</f>
        <v>22414.19485</v>
      </c>
      <c r="AT896" s="167">
        <f>AS896-'Assumptions (Solar)'!AS51+AS902</f>
        <v>22985.8327</v>
      </c>
      <c r="AU896" s="167">
        <f>AT896-'Assumptions (Solar)'!AT51+AT902</f>
        <v>23879.07055</v>
      </c>
      <c r="AV896" s="167">
        <f>AU896-'Assumptions (Solar)'!AU51+AU902</f>
        <v>25541.4084</v>
      </c>
      <c r="AW896" s="167">
        <f>AV896-'Assumptions (Solar)'!AV51+AV902</f>
        <v>26495.14625</v>
      </c>
      <c r="AX896" s="167">
        <f>AW896-'Assumptions (Solar)'!AW51+AW902</f>
        <v>26495.14625</v>
      </c>
      <c r="AY896" s="167">
        <f>AX896-'Assumptions (Solar)'!AX51+AX902</f>
        <v>27448.8841</v>
      </c>
      <c r="AZ896" s="167">
        <f>AY896-'Assumptions (Solar)'!AY51+AY902</f>
        <v>28402.62195</v>
      </c>
      <c r="BA896" s="167">
        <f>AZ896-'Assumptions (Solar)'!AZ51+AZ902</f>
        <v>29356.3598</v>
      </c>
    </row>
    <row r="897" ht="15.75" customHeight="1">
      <c r="A897" s="254" t="s">
        <v>350</v>
      </c>
      <c r="B897" s="150" t="s">
        <v>149</v>
      </c>
      <c r="C897" s="151">
        <v>0.3</v>
      </c>
      <c r="D897" s="151">
        <v>0.0</v>
      </c>
      <c r="E897" s="151">
        <v>0.0</v>
      </c>
      <c r="F897" s="151">
        <v>0.0</v>
      </c>
      <c r="G897" s="151">
        <v>0.0</v>
      </c>
      <c r="H897" s="151">
        <v>0.0</v>
      </c>
      <c r="I897" s="151">
        <v>0.0</v>
      </c>
      <c r="J897" s="151">
        <v>0.0</v>
      </c>
      <c r="K897" s="151">
        <v>0.0</v>
      </c>
      <c r="L897" s="151">
        <v>0.0</v>
      </c>
      <c r="M897" s="151">
        <v>13.9</v>
      </c>
      <c r="N897" s="151">
        <v>43.9</v>
      </c>
      <c r="O897" s="151">
        <v>75.9</v>
      </c>
      <c r="P897" s="151">
        <v>126.6</v>
      </c>
      <c r="Q897" s="151">
        <v>181.1</v>
      </c>
      <c r="R897" s="151">
        <v>320.4</v>
      </c>
      <c r="S897" s="151">
        <v>586.4</v>
      </c>
      <c r="T897" s="151">
        <v>1234.5</v>
      </c>
      <c r="U897" s="151">
        <v>1943.1</v>
      </c>
      <c r="V897" s="172">
        <f t="shared" ref="V897:W897" si="37">U897+U902</f>
        <v>2651.7</v>
      </c>
      <c r="W897" s="172">
        <f t="shared" si="37"/>
        <v>2651.7</v>
      </c>
      <c r="X897" s="154">
        <f t="shared" ref="X897:AZ897" si="38">W897+($BA$897-$W$897)/($BA$2-$W$2)</f>
        <v>3605.43785</v>
      </c>
      <c r="Y897" s="154">
        <f t="shared" si="38"/>
        <v>4559.1757</v>
      </c>
      <c r="Z897" s="154">
        <f t="shared" si="38"/>
        <v>5512.91355</v>
      </c>
      <c r="AA897" s="154">
        <f t="shared" si="38"/>
        <v>6466.6514</v>
      </c>
      <c r="AB897" s="154">
        <f t="shared" si="38"/>
        <v>7420.38925</v>
      </c>
      <c r="AC897" s="154">
        <f t="shared" si="38"/>
        <v>8374.1271</v>
      </c>
      <c r="AD897" s="154">
        <f t="shared" si="38"/>
        <v>9327.86495</v>
      </c>
      <c r="AE897" s="154">
        <f t="shared" si="38"/>
        <v>10281.6028</v>
      </c>
      <c r="AF897" s="154">
        <f t="shared" si="38"/>
        <v>11235.34065</v>
      </c>
      <c r="AG897" s="154">
        <f t="shared" si="38"/>
        <v>12189.0785</v>
      </c>
      <c r="AH897" s="154">
        <f t="shared" si="38"/>
        <v>13142.81635</v>
      </c>
      <c r="AI897" s="154">
        <f t="shared" si="38"/>
        <v>14096.5542</v>
      </c>
      <c r="AJ897" s="154">
        <f t="shared" si="38"/>
        <v>15050.29205</v>
      </c>
      <c r="AK897" s="154">
        <f t="shared" si="38"/>
        <v>16004.0299</v>
      </c>
      <c r="AL897" s="154">
        <f t="shared" si="38"/>
        <v>16957.76775</v>
      </c>
      <c r="AM897" s="154">
        <f t="shared" si="38"/>
        <v>17911.5056</v>
      </c>
      <c r="AN897" s="154">
        <f t="shared" si="38"/>
        <v>18865.24345</v>
      </c>
      <c r="AO897" s="154">
        <f t="shared" si="38"/>
        <v>19818.9813</v>
      </c>
      <c r="AP897" s="154">
        <f t="shared" si="38"/>
        <v>20772.71915</v>
      </c>
      <c r="AQ897" s="154">
        <f t="shared" si="38"/>
        <v>21726.457</v>
      </c>
      <c r="AR897" s="154">
        <f t="shared" si="38"/>
        <v>22680.19485</v>
      </c>
      <c r="AS897" s="154">
        <f t="shared" si="38"/>
        <v>23633.9327</v>
      </c>
      <c r="AT897" s="154">
        <f t="shared" si="38"/>
        <v>24587.67055</v>
      </c>
      <c r="AU897" s="154">
        <f t="shared" si="38"/>
        <v>25541.4084</v>
      </c>
      <c r="AV897" s="154">
        <f t="shared" si="38"/>
        <v>26495.14625</v>
      </c>
      <c r="AW897" s="154">
        <f t="shared" si="38"/>
        <v>27448.8841</v>
      </c>
      <c r="AX897" s="154">
        <f t="shared" si="38"/>
        <v>28402.62195</v>
      </c>
      <c r="AY897" s="154">
        <f t="shared" si="38"/>
        <v>29356.3598</v>
      </c>
      <c r="AZ897" s="154">
        <f t="shared" si="38"/>
        <v>30310.09765</v>
      </c>
      <c r="BA897" s="155">
        <f>Inputs!$H$8</f>
        <v>31263.8355</v>
      </c>
    </row>
    <row r="898" ht="15.75" customHeight="1">
      <c r="A898" s="255" t="s">
        <v>28</v>
      </c>
      <c r="B898" s="159" t="s">
        <v>150</v>
      </c>
      <c r="C898" s="156">
        <v>4.1E-5</v>
      </c>
      <c r="D898" s="156">
        <v>0.0</v>
      </c>
      <c r="E898" s="156">
        <v>0.0</v>
      </c>
      <c r="F898" s="156">
        <v>0.0</v>
      </c>
      <c r="G898" s="156">
        <v>0.0</v>
      </c>
      <c r="H898" s="156">
        <v>0.0</v>
      </c>
      <c r="I898" s="156">
        <v>0.0</v>
      </c>
      <c r="J898" s="156">
        <v>0.0</v>
      </c>
      <c r="K898" s="156">
        <v>0.0</v>
      </c>
      <c r="L898" s="156">
        <v>0.0</v>
      </c>
      <c r="M898" s="156">
        <v>0.008208</v>
      </c>
      <c r="N898" s="156">
        <v>0.028639</v>
      </c>
      <c r="O898" s="156">
        <v>0.118265</v>
      </c>
      <c r="P898" s="156">
        <v>0.163013</v>
      </c>
      <c r="Q898" s="156">
        <v>0.282351</v>
      </c>
      <c r="R898" s="156">
        <v>0.400759</v>
      </c>
      <c r="S898" s="156">
        <v>0.73081</v>
      </c>
      <c r="T898" s="156">
        <v>2.189127</v>
      </c>
      <c r="U898" s="156">
        <v>3.205647</v>
      </c>
      <c r="V898" s="157">
        <f t="shared" ref="V898:W898" si="39">if($U$898&gt;0,(V897/$U$897)*$U$898,U$898)</f>
        <v>4.374666332</v>
      </c>
      <c r="W898" s="157">
        <f t="shared" si="39"/>
        <v>4.374666332</v>
      </c>
      <c r="X898" s="154">
        <f t="shared" ref="X898:AZ898" si="40">W898+($BA$898-$W$898)/($BA$2-$W$2)</f>
        <v>6.255728267</v>
      </c>
      <c r="Y898" s="154">
        <f t="shared" si="40"/>
        <v>8.136790201</v>
      </c>
      <c r="Z898" s="154">
        <f t="shared" si="40"/>
        <v>10.01785214</v>
      </c>
      <c r="AA898" s="154">
        <f t="shared" si="40"/>
        <v>11.89891407</v>
      </c>
      <c r="AB898" s="154">
        <f t="shared" si="40"/>
        <v>13.779976</v>
      </c>
      <c r="AC898" s="154">
        <f t="shared" si="40"/>
        <v>15.66103794</v>
      </c>
      <c r="AD898" s="154">
        <f t="shared" si="40"/>
        <v>17.54209987</v>
      </c>
      <c r="AE898" s="154">
        <f t="shared" si="40"/>
        <v>19.42316181</v>
      </c>
      <c r="AF898" s="154">
        <f t="shared" si="40"/>
        <v>21.30422374</v>
      </c>
      <c r="AG898" s="154">
        <f t="shared" si="40"/>
        <v>23.18528568</v>
      </c>
      <c r="AH898" s="154">
        <f t="shared" si="40"/>
        <v>25.06634761</v>
      </c>
      <c r="AI898" s="154">
        <f t="shared" si="40"/>
        <v>26.94740955</v>
      </c>
      <c r="AJ898" s="154">
        <f t="shared" si="40"/>
        <v>28.82847148</v>
      </c>
      <c r="AK898" s="154">
        <f t="shared" si="40"/>
        <v>30.70953341</v>
      </c>
      <c r="AL898" s="154">
        <f t="shared" si="40"/>
        <v>32.59059535</v>
      </c>
      <c r="AM898" s="154">
        <f t="shared" si="40"/>
        <v>34.47165728</v>
      </c>
      <c r="AN898" s="154">
        <f t="shared" si="40"/>
        <v>36.35271922</v>
      </c>
      <c r="AO898" s="154">
        <f t="shared" si="40"/>
        <v>38.23378115</v>
      </c>
      <c r="AP898" s="154">
        <f t="shared" si="40"/>
        <v>40.11484309</v>
      </c>
      <c r="AQ898" s="154">
        <f t="shared" si="40"/>
        <v>41.99590502</v>
      </c>
      <c r="AR898" s="154">
        <f t="shared" si="40"/>
        <v>43.87696695</v>
      </c>
      <c r="AS898" s="154">
        <f t="shared" si="40"/>
        <v>45.75802889</v>
      </c>
      <c r="AT898" s="154">
        <f t="shared" si="40"/>
        <v>47.63909082</v>
      </c>
      <c r="AU898" s="154">
        <f t="shared" si="40"/>
        <v>49.52015276</v>
      </c>
      <c r="AV898" s="154">
        <f t="shared" si="40"/>
        <v>51.40121469</v>
      </c>
      <c r="AW898" s="154">
        <f t="shared" si="40"/>
        <v>53.28227663</v>
      </c>
      <c r="AX898" s="154">
        <f t="shared" si="40"/>
        <v>55.16333856</v>
      </c>
      <c r="AY898" s="154">
        <f t="shared" si="40"/>
        <v>57.0444005</v>
      </c>
      <c r="AZ898" s="154">
        <f t="shared" si="40"/>
        <v>58.92546243</v>
      </c>
      <c r="BA898" s="243">
        <f>Inputs!$I$8</f>
        <v>60.80652436</v>
      </c>
    </row>
    <row r="899" ht="15.75" customHeight="1">
      <c r="A899" s="255" t="s">
        <v>414</v>
      </c>
      <c r="B899" s="159" t="s">
        <v>351</v>
      </c>
      <c r="C899" s="212">
        <f>C897*('Assumptions (Solar)'!B20*'Assumptions (Solar)'!B27+'Assumptions (Solar)'!B21*'Assumptions (Solar)'!B28)/10^9</f>
        <v>0.000007705649227</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v>
      </c>
      <c r="M899" s="212">
        <f>M897*('Assumptions (Solar)'!L20*'Assumptions (Solar)'!L27+'Assumptions (Solar)'!L21*'Assumptions (Solar)'!L28)/10^9</f>
        <v>0.0003165108794</v>
      </c>
      <c r="N899" s="212">
        <f>N897*('Assumptions (Solar)'!M20*'Assumptions (Solar)'!M27+'Assumptions (Solar)'!M21*'Assumptions (Solar)'!M28)/10^9</f>
        <v>0.0009875543538</v>
      </c>
      <c r="O899" s="212">
        <f>O897*('Assumptions (Solar)'!N20*'Assumptions (Solar)'!N27+'Assumptions (Solar)'!N21*'Assumptions (Solar)'!N28)/10^9</f>
        <v>0.00168396297</v>
      </c>
      <c r="P899" s="212">
        <f>P897*('Assumptions (Solar)'!O20*'Assumptions (Solar)'!O27+'Assumptions (Solar)'!O21*'Assumptions (Solar)'!O28)/10^9</f>
        <v>0.002765820436</v>
      </c>
      <c r="Q899" s="212">
        <f>Q897*('Assumptions (Solar)'!P20*'Assumptions (Solar)'!P27+'Assumptions (Solar)'!P21*'Assumptions (Solar)'!P28)/10^9</f>
        <v>0.003899557811</v>
      </c>
      <c r="R899" s="212">
        <f>R897*('Assumptions (Solar)'!Q20*'Assumptions (Solar)'!Q27+'Assumptions (Solar)'!Q21*'Assumptions (Solar)'!Q28)/10^9</f>
        <v>0.006745786361</v>
      </c>
      <c r="S899" s="212">
        <f>S897*('Assumptions (Solar)'!R20*'Assumptions (Solar)'!R27+'Assumptions (Solar)'!R21*'Assumptions (Solar)'!R28)/10^9</f>
        <v>0.01207121922</v>
      </c>
      <c r="T899" s="212">
        <f>T897*('Assumptions (Solar)'!S20*'Assumptions (Solar)'!S27+'Assumptions (Solar)'!S21*'Assumptions (Solar)'!S28)/10^9</f>
        <v>0.02509280688</v>
      </c>
      <c r="U899" s="212">
        <f>U897*('Assumptions (Solar)'!T20*'Assumptions (Solar)'!T27+'Assumptions (Solar)'!T21*'Assumptions (Solar)'!T28)/10^9</f>
        <v>0.0392762581</v>
      </c>
      <c r="V899" s="212">
        <f>V897*('Assumptions (Solar)'!U20*'Assumptions (Solar)'!U27+'Assumptions (Solar)'!U21*'Assumptions (Solar)'!U28)/10^9</f>
        <v>0.04898196397</v>
      </c>
      <c r="W899" s="212">
        <f>W897*('Assumptions (Solar)'!V20*'Assumptions (Solar)'!V27+'Assumptions (Solar)'!V21*'Assumptions (Solar)'!V28)/10^9</f>
        <v>0.04833461176</v>
      </c>
      <c r="X899" s="212">
        <f>X897*('Assumptions (Solar)'!W20*'Assumptions (Solar)'!W27+'Assumptions (Solar)'!W21*'Assumptions (Solar)'!W28)/10^9</f>
        <v>0.05824881421</v>
      </c>
      <c r="Y899" s="212">
        <f>Y897*('Assumptions (Solar)'!X20*'Assumptions (Solar)'!X27+'Assumptions (Solar)'!X21*'Assumptions (Solar)'!X28)/10^9</f>
        <v>0.07211428181</v>
      </c>
      <c r="Z899" s="212">
        <f>Z897*('Assumptions (Solar)'!Y20*'Assumptions (Solar)'!Y27+'Assumptions (Solar)'!Y21*'Assumptions (Solar)'!Y28)/10^9</f>
        <v>0.08522143941</v>
      </c>
      <c r="AA899" s="212">
        <f>AA897*('Assumptions (Solar)'!Z20*'Assumptions (Solar)'!Z27+'Assumptions (Solar)'!Z21*'Assumptions (Solar)'!Z28)/10^9</f>
        <v>0.09751455496</v>
      </c>
      <c r="AB899" s="212">
        <f>AB897*('Assumptions (Solar)'!AA20*'Assumptions (Solar)'!AA27+'Assumptions (Solar)'!AA21*'Assumptions (Solar)'!AA28)/10^9</f>
        <v>0.1089400498</v>
      </c>
      <c r="AC899" s="212">
        <f>AC897*('Assumptions (Solar)'!AB20*'Assumptions (Solar)'!AB27+'Assumptions (Solar)'!AB21*'Assumptions (Solar)'!AB28)/10^9</f>
        <v>0.1194175329</v>
      </c>
      <c r="AD899" s="212">
        <f>AD897*('Assumptions (Solar)'!AC20*'Assumptions (Solar)'!AC27+'Assumptions (Solar)'!AC21*'Assumptions (Solar)'!AC28)/10^9</f>
        <v>0.1288868934</v>
      </c>
      <c r="AE899" s="212">
        <f>AE897*('Assumptions (Solar)'!AD20*'Assumptions (Solar)'!AD27+'Assumptions (Solar)'!AD21*'Assumptions (Solar)'!AD28)/10^9</f>
        <v>0.1372904476</v>
      </c>
      <c r="AF899" s="212">
        <f>AF897*('Assumptions (Solar)'!AE20*'Assumptions (Solar)'!AE27+'Assumptions (Solar)'!AE21*'Assumptions (Solar)'!AE28)/10^9</f>
        <v>0.1445316386</v>
      </c>
      <c r="AG899" s="212">
        <f>AG897*('Assumptions (Solar)'!AF20*'Assumptions (Solar)'!AF27+'Assumptions (Solar)'!AF21*'Assumptions (Solar)'!AF28)/10^9</f>
        <v>0.1505455605</v>
      </c>
      <c r="AH899" s="212">
        <f>AH897*('Assumptions (Solar)'!AG20*'Assumptions (Solar)'!AG27+'Assumptions (Solar)'!AG21*'Assumptions (Solar)'!AG28)/10^9</f>
        <v>0.1640219228</v>
      </c>
      <c r="AI899" s="212">
        <f>AI897*('Assumptions (Solar)'!AH20*'Assumptions (Solar)'!AH27+'Assumptions (Solar)'!AH21*'Assumptions (Solar)'!AH28)/10^9</f>
        <v>0.1777493107</v>
      </c>
      <c r="AJ899" s="212">
        <f>AJ897*('Assumptions (Solar)'!AI20*'Assumptions (Solar)'!AI27+'Assumptions (Solar)'!AI21*'Assumptions (Solar)'!AI28)/10^9</f>
        <v>0.1917281463</v>
      </c>
      <c r="AK899" s="212">
        <f>AK897*('Assumptions (Solar)'!AJ20*'Assumptions (Solar)'!AJ27+'Assumptions (Solar)'!AJ21*'Assumptions (Solar)'!AJ28)/10^9</f>
        <v>0.2059586901</v>
      </c>
      <c r="AL899" s="212">
        <f>AL897*('Assumptions (Solar)'!AK20*'Assumptions (Solar)'!AK27+'Assumptions (Solar)'!AK21*'Assumptions (Solar)'!AK28)/10^9</f>
        <v>0.2204410325</v>
      </c>
      <c r="AM899" s="212">
        <f>AM897*('Assumptions (Solar)'!AL20*'Assumptions (Solar)'!AL27+'Assumptions (Solar)'!AL21*'Assumptions (Solar)'!AL28)/10^9</f>
        <v>0.2351750857</v>
      </c>
      <c r="AN899" s="212">
        <f>AN897*('Assumptions (Solar)'!AM20*'Assumptions (Solar)'!AM27+'Assumptions (Solar)'!AM21*'Assumptions (Solar)'!AM28)/10^9</f>
        <v>0.2501605749</v>
      </c>
      <c r="AO899" s="212">
        <f>AO897*('Assumptions (Solar)'!AN20*'Assumptions (Solar)'!AN27+'Assumptions (Solar)'!AN21*'Assumptions (Solar)'!AN28)/10^9</f>
        <v>0.2653970293</v>
      </c>
      <c r="AP899" s="212">
        <f>AP897*('Assumptions (Solar)'!AO20*'Assumptions (Solar)'!AO27+'Assumptions (Solar)'!AO21*'Assumptions (Solar)'!AO28)/10^9</f>
        <v>0.2808837729</v>
      </c>
      <c r="AQ899" s="212">
        <f>AQ897*('Assumptions (Solar)'!AP20*'Assumptions (Solar)'!AP27+'Assumptions (Solar)'!AP21*'Assumptions (Solar)'!AP28)/10^9</f>
        <v>0.2966199149</v>
      </c>
      <c r="AR899" s="212">
        <f>AR897*('Assumptions (Solar)'!AQ20*'Assumptions (Solar)'!AQ27+'Assumptions (Solar)'!AQ21*'Assumptions (Solar)'!AQ28)/10^9</f>
        <v>0.3126043396</v>
      </c>
      <c r="AS899" s="212">
        <f>AS897*('Assumptions (Solar)'!AR20*'Assumptions (Solar)'!AR27+'Assumptions (Solar)'!AR21*'Assumptions (Solar)'!AR28)/10^9</f>
        <v>0.3288356963</v>
      </c>
      <c r="AT899" s="212">
        <f>AT897*('Assumptions (Solar)'!AS20*'Assumptions (Solar)'!AS27+'Assumptions (Solar)'!AS21*'Assumptions (Solar)'!AS28)/10^9</f>
        <v>0.3453123885</v>
      </c>
      <c r="AU899" s="212">
        <f>AU897*('Assumptions (Solar)'!AT20*'Assumptions (Solar)'!AT27+'Assumptions (Solar)'!AT21*'Assumptions (Solar)'!AT28)/10^9</f>
        <v>0.3620325632</v>
      </c>
      <c r="AV899" s="212">
        <f>AV897*('Assumptions (Solar)'!AU20*'Assumptions (Solar)'!AU27+'Assumptions (Solar)'!AU21*'Assumptions (Solar)'!AU28)/10^9</f>
        <v>0.3789940993</v>
      </c>
      <c r="AW899" s="212">
        <f>AW897*('Assumptions (Solar)'!AV20*'Assumptions (Solar)'!AV27+'Assumptions (Solar)'!AV21*'Assumptions (Solar)'!AV28)/10^9</f>
        <v>0.3961945956</v>
      </c>
      <c r="AX899" s="212">
        <f>AX897*('Assumptions (Solar)'!AW20*'Assumptions (Solar)'!AW27+'Assumptions (Solar)'!AW21*'Assumptions (Solar)'!AW28)/10^9</f>
        <v>0.4136313594</v>
      </c>
      <c r="AY899" s="212">
        <f>AY897*('Assumptions (Solar)'!AX20*'Assumptions (Solar)'!AX27+'Assumptions (Solar)'!AX21*'Assumptions (Solar)'!AX28)/10^9</f>
        <v>0.431301393</v>
      </c>
      <c r="AZ899" s="212">
        <f>AZ897*('Assumptions (Solar)'!AY20*'Assumptions (Solar)'!AY27+'Assumptions (Solar)'!AY21*'Assumptions (Solar)'!AY28)/10^9</f>
        <v>0.4492013817</v>
      </c>
      <c r="BA899" s="212">
        <f>BA897*('Assumptions (Solar)'!AZ20*'Assumptions (Solar)'!AZ27+'Assumptions (Solar)'!AZ21*'Assumptions (Solar)'!AZ28)/10^9</f>
        <v>0.4673276795</v>
      </c>
    </row>
    <row r="900" ht="15.75" customHeight="1">
      <c r="A900" s="255" t="s">
        <v>36</v>
      </c>
      <c r="B900" s="159" t="s">
        <v>351</v>
      </c>
      <c r="C900" s="212">
        <f>C898*'Assumptions (Solar)'!B45/10^3</f>
        <v>0.0000027444006</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0.0006010628112</v>
      </c>
      <c r="N900" s="212">
        <f>N898*'Assumptions (Solar)'!M45/10^3</f>
        <v>0.00202026093</v>
      </c>
      <c r="O900" s="212">
        <f>O898*'Assumptions (Solar)'!N45/10^3</f>
        <v>0.007213904817</v>
      </c>
      <c r="P900" s="212">
        <f>P898*'Assumptions (Solar)'!O45/10^3</f>
        <v>0.01103831119</v>
      </c>
      <c r="Q900" s="212">
        <f>Q898*'Assumptions (Solar)'!P45/10^3</f>
        <v>0.02051655542</v>
      </c>
      <c r="R900" s="212">
        <f>R898*'Assumptions (Solar)'!Q45/10^3</f>
        <v>0.02399207875</v>
      </c>
      <c r="S900" s="212">
        <f>S898*'Assumptions (Solar)'!R45/10^3</f>
        <v>0.0468229967</v>
      </c>
      <c r="T900" s="212">
        <f>T898*'Assumptions (Solar)'!S45/10^3</f>
        <v>0.1369080026</v>
      </c>
      <c r="U900" s="212">
        <f>U898*'Assumptions (Solar)'!T45/10^3</f>
        <v>0.2058025374</v>
      </c>
      <c r="V900" s="212">
        <f>V898*'Assumptions (Solar)'!U45/10^3</f>
        <v>0.2847470316</v>
      </c>
      <c r="W900" s="212">
        <f>W898*'Assumptions (Solar)'!V45/10^3</f>
        <v>0.2970104462</v>
      </c>
      <c r="X900" s="212">
        <f>X898*'Assumptions (Solar)'!W45/10^3</f>
        <v>0.4279432981</v>
      </c>
      <c r="Y900" s="212">
        <f>Y898*'Assumptions (Solar)'!X45/10^3</f>
        <v>0.5617626936</v>
      </c>
      <c r="Z900" s="212">
        <f>Z898*'Assumptions (Solar)'!Y45/10^3</f>
        <v>0.7029119117</v>
      </c>
      <c r="AA900" s="212">
        <f>AA898*'Assumptions (Solar)'!Z45/10^3</f>
        <v>0.8507668825</v>
      </c>
      <c r="AB900" s="212">
        <f>AB898*'Assumptions (Solar)'!AA45/10^3</f>
        <v>1.013056846</v>
      </c>
      <c r="AC900" s="212">
        <f>AC898*'Assumptions (Solar)'!AB45/10^3</f>
        <v>1.169936227</v>
      </c>
      <c r="AD900" s="212">
        <f>AD898*'Assumptions (Solar)'!AC45/10^3</f>
        <v>1.33620999</v>
      </c>
      <c r="AE900" s="212">
        <f>AE898*'Assumptions (Solar)'!AD45/10^3</f>
        <v>1.505479172</v>
      </c>
      <c r="AF900" s="212">
        <f>AF898*'Assumptions (Solar)'!AE45/10^3</f>
        <v>1.681692149</v>
      </c>
      <c r="AG900" s="212">
        <f>AG898*'Assumptions (Solar)'!AF45/10^3</f>
        <v>1.863975477</v>
      </c>
      <c r="AH900" s="212">
        <f>AH898*'Assumptions (Solar)'!AG45/10^3</f>
        <v>2.055420952</v>
      </c>
      <c r="AI900" s="212">
        <f>AI898*'Assumptions (Solar)'!AH45/10^3</f>
        <v>2.244399888</v>
      </c>
      <c r="AJ900" s="212">
        <f>AJ898*'Assumptions (Solar)'!AI45/10^3</f>
        <v>2.43751011</v>
      </c>
      <c r="AK900" s="212">
        <f>AK898*'Assumptions (Solar)'!AJ45/10^3</f>
        <v>2.636184965</v>
      </c>
      <c r="AL900" s="212">
        <f>AL898*'Assumptions (Solar)'!AK45/10^3</f>
        <v>2.844588638</v>
      </c>
      <c r="AM900" s="212">
        <f>AM898*'Assumptions (Solar)'!AL45/10^3</f>
        <v>3.071133723</v>
      </c>
      <c r="AN900" s="212">
        <f>AN898*'Assumptions (Solar)'!AM45/10^3</f>
        <v>3.302466776</v>
      </c>
      <c r="AO900" s="212">
        <f>AO898*'Assumptions (Solar)'!AN45/10^3</f>
        <v>3.551339792</v>
      </c>
      <c r="AP900" s="212">
        <f>AP898*'Assumptions (Solar)'!AO45/10^3</f>
        <v>3.809320743</v>
      </c>
      <c r="AQ900" s="212">
        <f>AQ898*'Assumptions (Solar)'!AP45/10^3</f>
        <v>4.069321304</v>
      </c>
      <c r="AR900" s="212">
        <f>AR898*'Assumptions (Solar)'!AQ45/10^3</f>
        <v>4.334733686</v>
      </c>
      <c r="AS900" s="212">
        <f>AS898*'Assumptions (Solar)'!AR45/10^3</f>
        <v>4.606685898</v>
      </c>
      <c r="AT900" s="212">
        <f>AT898*'Assumptions (Solar)'!AS45/10^3</f>
        <v>4.891096403</v>
      </c>
      <c r="AU900" s="212">
        <f>AU898*'Assumptions (Solar)'!AT45/10^3</f>
        <v>5.189619902</v>
      </c>
      <c r="AV900" s="212">
        <f>AV898*'Assumptions (Solar)'!AU45/10^3</f>
        <v>5.498960031</v>
      </c>
      <c r="AW900" s="212">
        <f>AW898*'Assumptions (Solar)'!AV45/10^3</f>
        <v>5.806669472</v>
      </c>
      <c r="AX900" s="212">
        <f>AX898*'Assumptions (Solar)'!AW45/10^3</f>
        <v>6.14379587</v>
      </c>
      <c r="AY900" s="212">
        <f>AY898*'Assumptions (Solar)'!AX45/10^3</f>
        <v>6.582314013</v>
      </c>
      <c r="AZ900" s="212">
        <f>AZ898*'Assumptions (Solar)'!AY45/10^3</f>
        <v>6.980487056</v>
      </c>
      <c r="BA900" s="212">
        <f>BA898*'Assumptions (Solar)'!AZ45/10^3</f>
        <v>7.350256789</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v>
      </c>
      <c r="M901" s="176">
        <f>M897*'Assumptions (Solar)'!L47*'Assumptions (Solar)'!L48*365/10^9</f>
        <v>0.0004858064334</v>
      </c>
      <c r="N901" s="176">
        <f>N897*'Assumptions (Solar)'!M47*'Assumptions (Solar)'!M48*365/10^9</f>
        <v>0.001586383908</v>
      </c>
      <c r="O901" s="176">
        <f>O897*'Assumptions (Solar)'!N47*'Assumptions (Solar)'!N48*365/10^9</f>
        <v>0.002642120718</v>
      </c>
      <c r="P901" s="176">
        <f>P897*'Assumptions (Solar)'!O47*'Assumptions (Solar)'!O48*365/10^9</f>
        <v>0.003810738453</v>
      </c>
      <c r="Q901" s="176">
        <f>Q897*'Assumptions (Solar)'!P47*'Assumptions (Solar)'!P48*365/10^9</f>
        <v>0.006051459188</v>
      </c>
      <c r="R901" s="176">
        <f>R897*'Assumptions (Solar)'!Q47*'Assumptions (Solar)'!Q48*365/10^9</f>
        <v>0.01148864712</v>
      </c>
      <c r="S901" s="176">
        <f>S897*'Assumptions (Solar)'!R47*'Assumptions (Solar)'!R48*365/10^9</f>
        <v>0.01732366675</v>
      </c>
      <c r="T901" s="176">
        <f>T897*'Assumptions (Solar)'!S47*'Assumptions (Solar)'!S48*365/10^9</f>
        <v>0.03903076678</v>
      </c>
      <c r="U901" s="176">
        <f>U897*'Assumptions (Solar)'!T47*'Assumptions (Solar)'!T48*365/10^9</f>
        <v>0.05996727216</v>
      </c>
      <c r="V901" s="176">
        <f>V897*'Assumptions (Solar)'!U47*'Assumptions (Solar)'!U48*365/10^9</f>
        <v>0.08400800702</v>
      </c>
      <c r="W901" s="176">
        <f>W897*'Assumptions (Solar)'!V47*'Assumptions (Solar)'!V48*365/10^9</f>
        <v>0.085172604</v>
      </c>
      <c r="X901" s="176">
        <f>X897*'Assumptions (Solar)'!W47*'Assumptions (Solar)'!W48*365/10^9</f>
        <v>0.1166850223</v>
      </c>
      <c r="Y901" s="176">
        <f>Y897*'Assumptions (Solar)'!X47*'Assumptions (Solar)'!X48*365/10^9</f>
        <v>0.1489137676</v>
      </c>
      <c r="Z901" s="176">
        <f>Z897*'Assumptions (Solar)'!Y47*'Assumptions (Solar)'!Y48*365/10^9</f>
        <v>0.1830021593</v>
      </c>
      <c r="AA901" s="176">
        <f>AA897*'Assumptions (Solar)'!Z47*'Assumptions (Solar)'!Z48*365/10^9</f>
        <v>0.2187416299</v>
      </c>
      <c r="AB901" s="176">
        <f>AB897*'Assumptions (Solar)'!AA47*'Assumptions (Solar)'!AA48*365/10^9</f>
        <v>0.2580838259</v>
      </c>
      <c r="AC901" s="176">
        <f>AC897*'Assumptions (Solar)'!AB47*'Assumptions (Solar)'!AB48*365/10^9</f>
        <v>0.2959579032</v>
      </c>
      <c r="AD901" s="176">
        <f>AD897*'Assumptions (Solar)'!AC47*'Assumptions (Solar)'!AC48*365/10^9</f>
        <v>0.3361430459</v>
      </c>
      <c r="AE901" s="176">
        <f>AE897*'Assumptions (Solar)'!AD47*'Assumptions (Solar)'!AD48*365/10^9</f>
        <v>0.3770200022</v>
      </c>
      <c r="AF901" s="176">
        <f>AF897*'Assumptions (Solar)'!AE47*'Assumptions (Solar)'!AE48*365/10^9</f>
        <v>0.4195809605</v>
      </c>
      <c r="AG901" s="176">
        <f>AG897*'Assumptions (Solar)'!AF47*'Assumptions (Solar)'!AF48*365/10^9</f>
        <v>0.4636042015</v>
      </c>
      <c r="AH901" s="176">
        <f>AH897*'Assumptions (Solar)'!AG47*'Assumptions (Solar)'!AG48*365/10^9</f>
        <v>0.5098552631</v>
      </c>
      <c r="AI901" s="176">
        <f>AI897*'Assumptions (Solar)'!AH47*'Assumptions (Solar)'!AH48*365/10^9</f>
        <v>0.555449944</v>
      </c>
      <c r="AJ901" s="176">
        <f>AJ897*'Assumptions (Solar)'!AI47*'Assumptions (Solar)'!AI48*365/10^9</f>
        <v>0.6020304849</v>
      </c>
      <c r="AK901" s="176">
        <f>AK897*'Assumptions (Solar)'!AJ47*'Assumptions (Solar)'!AJ48*365/10^9</f>
        <v>0.6499512165</v>
      </c>
      <c r="AL901" s="176">
        <f>AL897*'Assumptions (Solar)'!AK47*'Assumptions (Solar)'!AK48*365/10^9</f>
        <v>0.7002362767</v>
      </c>
      <c r="AM901" s="176">
        <f>AM897*'Assumptions (Solar)'!AL47*'Assumptions (Solar)'!AL48*365/10^9</f>
        <v>0.7549486326</v>
      </c>
      <c r="AN901" s="176">
        <f>AN897*'Assumptions (Solar)'!AM47*'Assumptions (Solar)'!AM48*365/10^9</f>
        <v>0.8107980869</v>
      </c>
      <c r="AO901" s="176">
        <f>AO897*'Assumptions (Solar)'!AN47*'Assumptions (Solar)'!AN48*365/10^9</f>
        <v>0.8709135583</v>
      </c>
      <c r="AP901" s="176">
        <f>AP897*'Assumptions (Solar)'!AO47*'Assumptions (Solar)'!AO48*365/10^9</f>
        <v>0.9332210782</v>
      </c>
      <c r="AQ901" s="176">
        <f>AQ897*'Assumptions (Solar)'!AP47*'Assumptions (Solar)'!AP48*365/10^9</f>
        <v>0.9959847615</v>
      </c>
      <c r="AR901" s="176">
        <f>AR897*'Assumptions (Solar)'!AQ47*'Assumptions (Solar)'!AQ48*365/10^9</f>
        <v>1.060037794</v>
      </c>
      <c r="AS901" s="176">
        <f>AS897*'Assumptions (Solar)'!AR47*'Assumptions (Solar)'!AR48*365/10^9</f>
        <v>1.12565689</v>
      </c>
      <c r="AT901" s="176">
        <f>AT897*'Assumptions (Solar)'!AS47*'Assumptions (Solar)'!AS48*365/10^9</f>
        <v>1.194287508</v>
      </c>
      <c r="AU901" s="176">
        <f>AU897*'Assumptions (Solar)'!AT47*'Assumptions (Solar)'!AT48*365/10^9</f>
        <v>1.266330777</v>
      </c>
      <c r="AV901" s="176">
        <f>AV897*'Assumptions (Solar)'!AU47*'Assumptions (Solar)'!AU48*365/10^9</f>
        <v>1.340979838</v>
      </c>
      <c r="AW901" s="176">
        <f>AW897*'Assumptions (Solar)'!AV47*'Assumptions (Solar)'!AV48*365/10^9</f>
        <v>1.415199845</v>
      </c>
      <c r="AX901" s="176">
        <f>AX897*'Assumptions (Solar)'!AW47*'Assumptions (Solar)'!AW48*365/10^9</f>
        <v>1.496557524</v>
      </c>
      <c r="AY901" s="176">
        <f>AY897*'Assumptions (Solar)'!AX47*'Assumptions (Solar)'!AX48*365/10^9</f>
        <v>1.602568214</v>
      </c>
      <c r="AZ901" s="176">
        <f>AZ897*'Assumptions (Solar)'!AY47*'Assumptions (Solar)'!AY48*365/10^9</f>
        <v>1.698708298</v>
      </c>
      <c r="BA901" s="176">
        <f>BA897*'Assumptions (Solar)'!AZ47*'Assumptions (Solar)'!AZ48*365/10^9</f>
        <v>1.787900454</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0.0</v>
      </c>
      <c r="M902" s="172">
        <v>13.9</v>
      </c>
      <c r="N902" s="172">
        <v>30.0</v>
      </c>
      <c r="O902" s="172">
        <v>32.0</v>
      </c>
      <c r="P902" s="172">
        <v>50.7</v>
      </c>
      <c r="Q902" s="172">
        <v>54.5</v>
      </c>
      <c r="R902" s="172">
        <v>139.3</v>
      </c>
      <c r="S902" s="172">
        <v>266.0</v>
      </c>
      <c r="T902" s="172">
        <v>648.1</v>
      </c>
      <c r="U902" s="172">
        <v>708.6</v>
      </c>
      <c r="V902" s="172">
        <v>0.0</v>
      </c>
      <c r="W902" s="152">
        <v>0.0</v>
      </c>
      <c r="X902" s="148">
        <f t="shared" ref="X902:BA902" si="41">if(X897&gt;X896,X897-X896,0)</f>
        <v>953.7378499</v>
      </c>
      <c r="Y902" s="148">
        <f t="shared" si="41"/>
        <v>953.7378499</v>
      </c>
      <c r="Z902" s="148">
        <f t="shared" si="41"/>
        <v>953.7378499</v>
      </c>
      <c r="AA902" s="148">
        <f t="shared" si="41"/>
        <v>953.7378499</v>
      </c>
      <c r="AB902" s="148">
        <f t="shared" si="41"/>
        <v>953.7378499</v>
      </c>
      <c r="AC902" s="148">
        <f t="shared" si="41"/>
        <v>953.7378499</v>
      </c>
      <c r="AD902" s="148">
        <f t="shared" si="41"/>
        <v>953.7378499</v>
      </c>
      <c r="AE902" s="148">
        <f t="shared" si="41"/>
        <v>953.7378499</v>
      </c>
      <c r="AF902" s="148">
        <f t="shared" si="41"/>
        <v>953.7378499</v>
      </c>
      <c r="AG902" s="148">
        <f t="shared" si="41"/>
        <v>953.7378499</v>
      </c>
      <c r="AH902" s="148">
        <f t="shared" si="41"/>
        <v>953.7378499</v>
      </c>
      <c r="AI902" s="148">
        <f t="shared" si="41"/>
        <v>953.7378499</v>
      </c>
      <c r="AJ902" s="148">
        <f t="shared" si="41"/>
        <v>953.7378499</v>
      </c>
      <c r="AK902" s="148">
        <f t="shared" si="41"/>
        <v>953.7378499</v>
      </c>
      <c r="AL902" s="148">
        <f t="shared" si="41"/>
        <v>953.7378499</v>
      </c>
      <c r="AM902" s="148">
        <f t="shared" si="41"/>
        <v>967.6378499</v>
      </c>
      <c r="AN902" s="148">
        <f t="shared" si="41"/>
        <v>983.7378499</v>
      </c>
      <c r="AO902" s="148">
        <f t="shared" si="41"/>
        <v>985.7378499</v>
      </c>
      <c r="AP902" s="148">
        <f t="shared" si="41"/>
        <v>1004.43785</v>
      </c>
      <c r="AQ902" s="148">
        <f t="shared" si="41"/>
        <v>1008.23785</v>
      </c>
      <c r="AR902" s="148">
        <f t="shared" si="41"/>
        <v>1093.03785</v>
      </c>
      <c r="AS902" s="148">
        <f t="shared" si="41"/>
        <v>1219.73785</v>
      </c>
      <c r="AT902" s="148">
        <f t="shared" si="41"/>
        <v>1601.83785</v>
      </c>
      <c r="AU902" s="148">
        <f t="shared" si="41"/>
        <v>1662.33785</v>
      </c>
      <c r="AV902" s="148">
        <f t="shared" si="41"/>
        <v>953.7378499</v>
      </c>
      <c r="AW902" s="148">
        <f t="shared" si="41"/>
        <v>953.7378499</v>
      </c>
      <c r="AX902" s="148">
        <f t="shared" si="41"/>
        <v>1907.4757</v>
      </c>
      <c r="AY902" s="148">
        <f t="shared" si="41"/>
        <v>1907.4757</v>
      </c>
      <c r="AZ902" s="148">
        <f t="shared" si="41"/>
        <v>1907.4757</v>
      </c>
      <c r="BA902" s="148">
        <f t="shared" si="41"/>
        <v>1907.4757</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v>
      </c>
      <c r="L904" s="176">
        <f t="shared" si="42"/>
        <v>0.09647841504</v>
      </c>
      <c r="M904" s="176">
        <f t="shared" si="42"/>
        <v>0.169583953</v>
      </c>
      <c r="N904" s="176">
        <f t="shared" si="42"/>
        <v>0.1669656381</v>
      </c>
      <c r="O904" s="176">
        <f t="shared" si="42"/>
        <v>0.2206430432</v>
      </c>
      <c r="P904" s="176">
        <f t="shared" si="42"/>
        <v>0.2309132986</v>
      </c>
      <c r="Q904" s="176">
        <f t="shared" si="42"/>
        <v>0.5588614562</v>
      </c>
      <c r="R904" s="176">
        <f t="shared" si="42"/>
        <v>0.9596852308</v>
      </c>
      <c r="S904" s="176">
        <f t="shared" si="42"/>
        <v>2.030152173</v>
      </c>
      <c r="T904" s="176">
        <f t="shared" si="42"/>
        <v>2.095548372</v>
      </c>
      <c r="U904" s="176">
        <f t="shared" si="42"/>
        <v>0</v>
      </c>
      <c r="V904" s="176">
        <f t="shared" si="42"/>
        <v>0</v>
      </c>
      <c r="W904" s="176">
        <f t="shared" si="42"/>
        <v>1.883591853</v>
      </c>
      <c r="X904" s="176">
        <f t="shared" si="42"/>
        <v>1.315870535</v>
      </c>
      <c r="Y904" s="176">
        <f t="shared" si="42"/>
        <v>1.287962577</v>
      </c>
      <c r="Z904" s="176">
        <f t="shared" si="42"/>
        <v>1.258464887</v>
      </c>
      <c r="AA904" s="176">
        <f t="shared" si="42"/>
        <v>1.228397024</v>
      </c>
      <c r="AB904" s="176">
        <f t="shared" si="42"/>
        <v>1.195585144</v>
      </c>
      <c r="AC904" s="176">
        <f t="shared" si="42"/>
        <v>1.161025484</v>
      </c>
      <c r="AD904" s="176">
        <f t="shared" si="42"/>
        <v>1.125797214</v>
      </c>
      <c r="AE904" s="176">
        <f t="shared" si="42"/>
        <v>1.087595505</v>
      </c>
      <c r="AF904" s="176">
        <f t="shared" si="42"/>
        <v>1.047474766</v>
      </c>
      <c r="AG904" s="176">
        <f t="shared" si="42"/>
        <v>1.005374659</v>
      </c>
      <c r="AH904" s="176">
        <f t="shared" si="42"/>
        <v>1.016406048</v>
      </c>
      <c r="AI904" s="176">
        <f t="shared" si="42"/>
        <v>1.027485214</v>
      </c>
      <c r="AJ904" s="176">
        <f t="shared" si="42"/>
        <v>1.037335454</v>
      </c>
      <c r="AK904" s="176">
        <f t="shared" si="42"/>
        <v>1.048478199</v>
      </c>
      <c r="AL904" s="176">
        <f t="shared" si="42"/>
        <v>1.073760767</v>
      </c>
      <c r="AM904" s="176">
        <f t="shared" si="42"/>
        <v>1.103172738</v>
      </c>
      <c r="AN904" s="176">
        <f t="shared" si="42"/>
        <v>1.115597434</v>
      </c>
      <c r="AO904" s="176">
        <f t="shared" si="42"/>
        <v>1.148590323</v>
      </c>
      <c r="AP904" s="176">
        <f t="shared" si="42"/>
        <v>1.164838831</v>
      </c>
      <c r="AQ904" s="176">
        <f t="shared" si="42"/>
        <v>1.274070157</v>
      </c>
      <c r="AR904" s="176">
        <f t="shared" si="42"/>
        <v>1.436176038</v>
      </c>
      <c r="AS904" s="176">
        <f t="shared" si="42"/>
        <v>1.902498971</v>
      </c>
      <c r="AT904" s="176">
        <f t="shared" si="42"/>
        <v>1.994010054</v>
      </c>
      <c r="AU904" s="176">
        <f t="shared" si="42"/>
        <v>1.15373876</v>
      </c>
      <c r="AV904" s="176">
        <f t="shared" si="42"/>
        <v>1.164998757</v>
      </c>
      <c r="AW904" s="176">
        <f t="shared" si="42"/>
        <v>2.352517964</v>
      </c>
      <c r="AX904" s="176">
        <f t="shared" si="42"/>
        <v>2.371689911</v>
      </c>
      <c r="AY904" s="176">
        <f t="shared" si="42"/>
        <v>2.394120116</v>
      </c>
      <c r="AZ904" s="176">
        <f t="shared" si="42"/>
        <v>2.41305082</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0.09647841504</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0.169583953</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0.1669656381</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0.2206430432</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0.2309132986</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0.5588614562</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0.9596852308</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2.030152173</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2.095548372</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1.883591853</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1.315870535</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1.287962577</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1.258464887</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1.228397024</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1.195585144</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1.161025484</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1.125797214</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1.087595505</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1.047474766</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1.005374659</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1.016406048</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1.027485214</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1.037335454</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1.048478199</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1.073760767</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1.103172738</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1.115597434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1.148590323</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1.164838831</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1.274070157</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1.436176038</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1.902498971</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1.994010054</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1.15373876</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1.164998757</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2.352517964</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2.371689911</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2.394120116</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2.41305082</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v>
      </c>
      <c r="L956" s="244">
        <f>L904*'Assumptions (Solar)'!$V$8</f>
        <v>0.05788704902</v>
      </c>
      <c r="M956" s="244">
        <f>M904*'Assumptions (Solar)'!$V$8</f>
        <v>0.1017503718</v>
      </c>
      <c r="N956" s="244">
        <f>N904*'Assumptions (Solar)'!$V$8</f>
        <v>0.1001793829</v>
      </c>
      <c r="O956" s="244">
        <f>O904*'Assumptions (Solar)'!$V$8</f>
        <v>0.1323858259</v>
      </c>
      <c r="P956" s="244">
        <f>P904*'Assumptions (Solar)'!$V$8</f>
        <v>0.1385479791</v>
      </c>
      <c r="Q956" s="244">
        <f>Q904*'Assumptions (Solar)'!$V$8</f>
        <v>0.3353168737</v>
      </c>
      <c r="R956" s="244">
        <f>R904*'Assumptions (Solar)'!$V$8</f>
        <v>0.5758111385</v>
      </c>
      <c r="S956" s="244">
        <f>S904*'Assumptions (Solar)'!$V$8</f>
        <v>1.218091304</v>
      </c>
      <c r="T956" s="244">
        <f>T904*'Assumptions (Solar)'!$V$8</f>
        <v>1.257329023</v>
      </c>
      <c r="U956" s="244">
        <f>U904*'Assumptions (Solar)'!$V$8</f>
        <v>0</v>
      </c>
      <c r="V956" s="244">
        <f>V904*'Assumptions (Solar)'!$V$8</f>
        <v>0</v>
      </c>
      <c r="W956" s="244">
        <f>W904*'Assumptions (Solar)'!$V$8</f>
        <v>1.130155112</v>
      </c>
      <c r="X956" s="244">
        <f>X904*'Assumptions (Solar)'!$V$8</f>
        <v>0.7895223209</v>
      </c>
      <c r="Y956" s="244">
        <f>Y904*'Assumptions (Solar)'!$V$8</f>
        <v>0.772777546</v>
      </c>
      <c r="Z956" s="244">
        <f>Z904*'Assumptions (Solar)'!$V$8</f>
        <v>0.755078932</v>
      </c>
      <c r="AA956" s="244">
        <f>AA904*'Assumptions (Solar)'!$V$8</f>
        <v>0.7370382143</v>
      </c>
      <c r="AB956" s="244">
        <f>AB904*'Assumptions (Solar)'!$V$8</f>
        <v>0.7173510865</v>
      </c>
      <c r="AC956" s="244">
        <f>AC904*'Assumptions (Solar)'!$V$8</f>
        <v>0.6966152906</v>
      </c>
      <c r="AD956" s="244">
        <f>AD904*'Assumptions (Solar)'!$V$8</f>
        <v>0.6754783283</v>
      </c>
      <c r="AE956" s="244">
        <f>AE904*'Assumptions (Solar)'!$V$8</f>
        <v>0.6525573032</v>
      </c>
      <c r="AF956" s="244">
        <f>AF904*'Assumptions (Solar)'!$V$8</f>
        <v>0.6284848597</v>
      </c>
      <c r="AG956" s="244">
        <f>AG904*'Assumptions (Solar)'!$V$8</f>
        <v>0.6032247954</v>
      </c>
      <c r="AH956" s="244">
        <f>AH904*'Assumptions (Solar)'!$V$8</f>
        <v>0.609843629</v>
      </c>
      <c r="AI956" s="244">
        <f>AI904*'Assumptions (Solar)'!$V$8</f>
        <v>0.6164911285</v>
      </c>
      <c r="AJ956" s="244">
        <f>AJ904*'Assumptions (Solar)'!$V$8</f>
        <v>0.6224012725</v>
      </c>
      <c r="AK956" s="244">
        <f>AK904*'Assumptions (Solar)'!$V$8</f>
        <v>0.6290869194</v>
      </c>
      <c r="AL956" s="244">
        <f>AL904*'Assumptions (Solar)'!$V$8</f>
        <v>0.6442564605</v>
      </c>
      <c r="AM956" s="244">
        <f>AM904*'Assumptions (Solar)'!$V$8</f>
        <v>0.6619036431</v>
      </c>
      <c r="AN956" s="244">
        <f>AN904*'Assumptions (Solar)'!$V$8</f>
        <v>0.6693584603</v>
      </c>
      <c r="AO956" s="244">
        <f>AO904*'Assumptions (Solar)'!$V$8</f>
        <v>0.6891541938</v>
      </c>
      <c r="AP956" s="244">
        <f>AP904*'Assumptions (Solar)'!$V$8</f>
        <v>0.6989032988</v>
      </c>
      <c r="AQ956" s="244">
        <f>AQ904*'Assumptions (Solar)'!$V$8</f>
        <v>0.7644420943</v>
      </c>
      <c r="AR956" s="244">
        <f>AR904*'Assumptions (Solar)'!$V$8</f>
        <v>0.8617056228</v>
      </c>
      <c r="AS956" s="244">
        <f>AS904*'Assumptions (Solar)'!$V$8</f>
        <v>1.141499383</v>
      </c>
      <c r="AT956" s="244">
        <f>AT904*'Assumptions (Solar)'!$V$8</f>
        <v>1.196406032</v>
      </c>
      <c r="AU956" s="244">
        <f>AU904*'Assumptions (Solar)'!$V$8</f>
        <v>0.6922432561</v>
      </c>
      <c r="AV956" s="244">
        <f>AV904*'Assumptions (Solar)'!$V$8</f>
        <v>0.698999254</v>
      </c>
      <c r="AW956" s="244">
        <f>AW904*'Assumptions (Solar)'!$V$8</f>
        <v>1.411510778</v>
      </c>
      <c r="AX956" s="244">
        <f>AX904*'Assumptions (Solar)'!$V$8</f>
        <v>1.423013947</v>
      </c>
      <c r="AY956" s="244">
        <f>AY904*'Assumptions (Solar)'!$V$8</f>
        <v>1.436472069</v>
      </c>
      <c r="AZ956" s="244">
        <f>AZ904*'Assumptions (Solar)'!$V$8</f>
        <v>1.447830492</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v>
      </c>
      <c r="L957" s="244">
        <f>L904*'Assumptions (Solar)'!$V$9</f>
        <v>0.03859136602</v>
      </c>
      <c r="M957" s="244">
        <f>M904*'Assumptions (Solar)'!$V$9</f>
        <v>0.06783358118</v>
      </c>
      <c r="N957" s="244">
        <f>N904*'Assumptions (Solar)'!$V$9</f>
        <v>0.06678625524</v>
      </c>
      <c r="O957" s="244">
        <f>O904*'Assumptions (Solar)'!$V$9</f>
        <v>0.0882572173</v>
      </c>
      <c r="P957" s="244">
        <f>P904*'Assumptions (Solar)'!$V$9</f>
        <v>0.09236531943</v>
      </c>
      <c r="Q957" s="244">
        <f>Q904*'Assumptions (Solar)'!$V$9</f>
        <v>0.2235445825</v>
      </c>
      <c r="R957" s="244">
        <f>R904*'Assumptions (Solar)'!$V$9</f>
        <v>0.3838740923</v>
      </c>
      <c r="S957" s="244">
        <f>S904*'Assumptions (Solar)'!$V$9</f>
        <v>0.8120608693</v>
      </c>
      <c r="T957" s="244">
        <f>T904*'Assumptions (Solar)'!$V$9</f>
        <v>0.8382193487</v>
      </c>
      <c r="U957" s="244">
        <f>U904*'Assumptions (Solar)'!$V$9</f>
        <v>0</v>
      </c>
      <c r="V957" s="244">
        <f>V904*'Assumptions (Solar)'!$V$9</f>
        <v>0</v>
      </c>
      <c r="W957" s="244">
        <f>W904*'Assumptions (Solar)'!$V$9</f>
        <v>0.7534367411</v>
      </c>
      <c r="X957" s="244">
        <f>X904*'Assumptions (Solar)'!$V$9</f>
        <v>0.5263482139</v>
      </c>
      <c r="Y957" s="244">
        <f>Y904*'Assumptions (Solar)'!$V$9</f>
        <v>0.5151850307</v>
      </c>
      <c r="Z957" s="244">
        <f>Z904*'Assumptions (Solar)'!$V$9</f>
        <v>0.5033859547</v>
      </c>
      <c r="AA957" s="244">
        <f>AA904*'Assumptions (Solar)'!$V$9</f>
        <v>0.4913588095</v>
      </c>
      <c r="AB957" s="244">
        <f>AB904*'Assumptions (Solar)'!$V$9</f>
        <v>0.4782340577</v>
      </c>
      <c r="AC957" s="244">
        <f>AC904*'Assumptions (Solar)'!$V$9</f>
        <v>0.4644101937</v>
      </c>
      <c r="AD957" s="244">
        <f>AD904*'Assumptions (Solar)'!$V$9</f>
        <v>0.4503188855</v>
      </c>
      <c r="AE957" s="244">
        <f>AE904*'Assumptions (Solar)'!$V$9</f>
        <v>0.4350382022</v>
      </c>
      <c r="AF957" s="244">
        <f>AF904*'Assumptions (Solar)'!$V$9</f>
        <v>0.4189899065</v>
      </c>
      <c r="AG957" s="244">
        <f>AG904*'Assumptions (Solar)'!$V$9</f>
        <v>0.4021498636</v>
      </c>
      <c r="AH957" s="244">
        <f>AH904*'Assumptions (Solar)'!$V$9</f>
        <v>0.4065624194</v>
      </c>
      <c r="AI957" s="244">
        <f>AI904*'Assumptions (Solar)'!$V$9</f>
        <v>0.4109940857</v>
      </c>
      <c r="AJ957" s="244">
        <f>AJ904*'Assumptions (Solar)'!$V$9</f>
        <v>0.4149341817</v>
      </c>
      <c r="AK957" s="244">
        <f>AK904*'Assumptions (Solar)'!$V$9</f>
        <v>0.4193912796</v>
      </c>
      <c r="AL957" s="244">
        <f>AL904*'Assumptions (Solar)'!$V$9</f>
        <v>0.429504307</v>
      </c>
      <c r="AM957" s="244">
        <f>AM904*'Assumptions (Solar)'!$V$9</f>
        <v>0.4412690954</v>
      </c>
      <c r="AN957" s="244">
        <f>AN904*'Assumptions (Solar)'!$V$9</f>
        <v>0.4462389735</v>
      </c>
      <c r="AO957" s="244">
        <f>AO904*'Assumptions (Solar)'!$V$9</f>
        <v>0.4594361292</v>
      </c>
      <c r="AP957" s="244">
        <f>AP904*'Assumptions (Solar)'!$V$9</f>
        <v>0.4659355325</v>
      </c>
      <c r="AQ957" s="244">
        <f>AQ904*'Assumptions (Solar)'!$V$9</f>
        <v>0.5096280629</v>
      </c>
      <c r="AR957" s="244">
        <f>AR904*'Assumptions (Solar)'!$V$9</f>
        <v>0.5744704152</v>
      </c>
      <c r="AS957" s="244">
        <f>AS904*'Assumptions (Solar)'!$V$9</f>
        <v>0.7609995884</v>
      </c>
      <c r="AT957" s="244">
        <f>AT904*'Assumptions (Solar)'!$V$9</f>
        <v>0.7976040216</v>
      </c>
      <c r="AU957" s="244">
        <f>AU904*'Assumptions (Solar)'!$V$9</f>
        <v>0.4614955041</v>
      </c>
      <c r="AV957" s="244">
        <f>AV904*'Assumptions (Solar)'!$V$9</f>
        <v>0.4659995027</v>
      </c>
      <c r="AW957" s="244">
        <f>AW904*'Assumptions (Solar)'!$V$9</f>
        <v>0.9410071856</v>
      </c>
      <c r="AX957" s="244">
        <f>AX904*'Assumptions (Solar)'!$V$9</f>
        <v>0.9486759644</v>
      </c>
      <c r="AY957" s="244">
        <f>AY904*'Assumptions (Solar)'!$V$9</f>
        <v>0.9576480463</v>
      </c>
      <c r="AZ957" s="244">
        <f>AZ904*'Assumptions (Solar)'!$V$9</f>
        <v>0.965220328</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v>
      </c>
      <c r="M958" s="177">
        <f t="array" ref="M958">SUM(IF(ISERROR(M959:M1009),"",M959:M1009))</f>
        <v>-0.003995913396</v>
      </c>
      <c r="N958" s="177">
        <f t="array" ref="N958">SUM(IF(ISERROR(N959:N1009),"",N959:N1009))</f>
        <v>-0.01133936261</v>
      </c>
      <c r="O958" s="177">
        <f t="array" ref="O958">SUM(IF(ISERROR(O959:O1009),"",O959:O1009))</f>
        <v>-0.01916184319</v>
      </c>
      <c r="P958" s="177">
        <f t="array" ref="P958">SUM(IF(ISERROR(P959:P1009),"",P959:P1009))</f>
        <v>-0.02983331652</v>
      </c>
      <c r="Q958" s="177">
        <f t="array" ref="Q958">SUM(IF(ISERROR(Q959:Q1009),"",Q959:Q1009))</f>
        <v>-0.041783878</v>
      </c>
      <c r="R958" s="177">
        <f t="array" ref="R958">SUM(IF(ISERROR(R959:R1009),"",R959:R1009))</f>
        <v>-0.06827334059</v>
      </c>
      <c r="S958" s="177">
        <f t="array" ref="S958">SUM(IF(ISERROR(S959:S1009),"",S959:S1009))</f>
        <v>-0.1134831563</v>
      </c>
      <c r="T958" s="177">
        <f t="array" ref="T958">SUM(IF(ISERROR(T959:T1009),"",T959:T1009))</f>
        <v>-0.2066460287</v>
      </c>
      <c r="U958" s="177">
        <f t="array" ref="U958">SUM(IF(ISERROR(U959:U1009),"",U959:U1009))</f>
        <v>-0.3099704906</v>
      </c>
      <c r="V958" s="177">
        <f t="array" ref="V958">SUM(IF(ISERROR(V959:V1009),"",V959:V1009))</f>
        <v>-0.3347681298</v>
      </c>
      <c r="W958" s="177">
        <f t="array" ref="W958">SUM(IF(ISERROR(W959:W1009),"",W959:W1009))</f>
        <v>-0.3529227029</v>
      </c>
      <c r="X958" s="177">
        <f t="array" ref="X958">SUM(IF(ISERROR(X959:X1009),"",X959:X1009))</f>
        <v>-0.4440067428</v>
      </c>
      <c r="Y958" s="177">
        <f t="array" ref="Y958">SUM(IF(ISERROR(Y959:Y1009),"",Y959:Y1009))</f>
        <v>-0.5190979221</v>
      </c>
      <c r="Z958" s="177">
        <f t="array" ref="Z958">SUM(IF(ISERROR(Z959:Z1009),"",Z959:Z1009))</f>
        <v>-0.5942408028</v>
      </c>
      <c r="AA958" s="177">
        <f t="array" ref="AA958">SUM(IF(ISERROR(AA959:AA1009),"",AA959:AA1009))</f>
        <v>-0.6732550451</v>
      </c>
      <c r="AB958" s="177">
        <f t="array" ref="AB958">SUM(IF(ISERROR(AB959:AB1009),"",AB959:AB1009))</f>
        <v>-0.7280207176</v>
      </c>
      <c r="AC958" s="177">
        <f t="array" ref="AC958">SUM(IF(ISERROR(AC959:AC1009),"",AC959:AC1009))</f>
        <v>-0.7499679142</v>
      </c>
      <c r="AD958" s="177">
        <f t="array" ref="AD958">SUM(IF(ISERROR(AD959:AD1009),"",AD959:AD1009))</f>
        <v>-0.6765208204</v>
      </c>
      <c r="AE958" s="177">
        <f t="array" ref="AE958">SUM(IF(ISERROR(AE959:AE1009),"",AE959:AE1009))</f>
        <v>-0.5898913082</v>
      </c>
      <c r="AF958" s="177">
        <f t="array" ref="AF958">SUM(IF(ISERROR(AF959:AF1009),"",AF959:AF1009))</f>
        <v>-0.6821283099</v>
      </c>
      <c r="AG958" s="177">
        <f t="array" ref="AG958">SUM(IF(ISERROR(AG959:AG1009),"",AG959:AG1009))</f>
        <v>-0.7800825632</v>
      </c>
      <c r="AH958" s="177">
        <f t="array" ref="AH958">SUM(IF(ISERROR(AH959:AH1009),"",AH959:AH1009))</f>
        <v>-0.715703029</v>
      </c>
      <c r="AI958" s="177">
        <f t="array" ref="AI958">SUM(IF(ISERROR(AI959:AI1009),"",AI959:AI1009))</f>
        <v>-0.6973943575</v>
      </c>
      <c r="AJ958" s="177">
        <f t="array" ref="AJ958">SUM(IF(ISERROR(AJ959:AJ1009),"",AJ959:AJ1009))</f>
        <v>-0.6805753309</v>
      </c>
      <c r="AK958" s="177">
        <f t="array" ref="AK958">SUM(IF(ISERROR(AK959:AK1009),"",AK959:AK1009))</f>
        <v>-0.6654563718</v>
      </c>
      <c r="AL958" s="177">
        <f t="array" ref="AL958">SUM(IF(ISERROR(AL959:AL1009),"",AL959:AL1009))</f>
        <v>-0.6522780017</v>
      </c>
      <c r="AM958" s="177">
        <f t="array" ref="AM958">SUM(IF(ISERROR(AM959:AM1009),"",AM959:AM1009))</f>
        <v>-0.6420264703</v>
      </c>
      <c r="AN958" s="177">
        <f t="array" ref="AN958">SUM(IF(ISERROR(AN959:AN1009),"",AN959:AN1009))</f>
        <v>-0.6352632373</v>
      </c>
      <c r="AO958" s="177">
        <f t="array" ref="AO958">SUM(IF(ISERROR(AO959:AO1009),"",AO959:AO1009))</f>
        <v>-0.6316235787</v>
      </c>
      <c r="AP958" s="177">
        <f t="array" ref="AP958">SUM(IF(ISERROR(AP959:AP1009),"",AP959:AP1009))</f>
        <v>-0.6324751454</v>
      </c>
      <c r="AQ958" s="177">
        <f t="array" ref="AQ958">SUM(IF(ISERROR(AQ959:AQ1009),"",AQ959:AQ1009))</f>
        <v>-0.6376553171</v>
      </c>
      <c r="AR958" s="177">
        <f t="array" ref="AR958">SUM(IF(ISERROR(AR959:AR1009),"",AR959:AR1009))</f>
        <v>-0.6515385065</v>
      </c>
      <c r="AS958" s="177">
        <f t="array" ref="AS958">SUM(IF(ISERROR(AS959:AS1009),"",AS959:AS1009))</f>
        <v>-0.6722600014</v>
      </c>
      <c r="AT958" s="177">
        <f t="array" ref="AT958">SUM(IF(ISERROR(AT959:AT1009),"",AT959:AT1009))</f>
        <v>-0.7129625626</v>
      </c>
      <c r="AU958" s="177">
        <f t="array" ref="AU958">SUM(IF(ISERROR(AU959:AU1009),"",AU959:AU1009))</f>
        <v>-0.7598307208</v>
      </c>
      <c r="AV958" s="177">
        <f t="array" ref="AV958">SUM(IF(ISERROR(AV959:AV1009),"",AV959:AV1009))</f>
        <v>-0.7746498746</v>
      </c>
      <c r="AW958" s="177">
        <f t="array" ref="AW958">SUM(IF(ISERROR(AW959:AW1009),"",AW959:AW1009))</f>
        <v>-0.7888602148</v>
      </c>
      <c r="AX958" s="177">
        <f t="array" ref="AX958">SUM(IF(ISERROR(AX959:AX1009),"",AX959:AX1009))</f>
        <v>-0.8507617378</v>
      </c>
      <c r="AY958" s="177">
        <f t="array" ref="AY958">SUM(IF(ISERROR(AY959:AY1009),"",AY959:AY1009))</f>
        <v>-0.9172984529</v>
      </c>
      <c r="AZ958" s="177">
        <f t="array" ref="AZ958">SUM(IF(ISERROR(AZ959:AZ1009),"",AZ959:AZ1009))</f>
        <v>-0.9871369644</v>
      </c>
      <c r="BA958" s="177">
        <f t="array" ref="BA958">SUM(IF(ISERROR(BA959:BA1009),"",BA959:BA1009))</f>
        <v>-1.061893719</v>
      </c>
      <c r="BB958" s="177">
        <f t="array" ref="BB958">SUM(IF(ISERROR(BB959:BB1009),"",BB959:BB1009))</f>
        <v>-1.032920802</v>
      </c>
      <c r="BC958" s="177">
        <f t="array" ref="BC958">SUM(IF(ISERROR(BC959:BC1009),"",BC959:BC1009))</f>
        <v>-0.9871349177</v>
      </c>
      <c r="BD958" s="177">
        <f t="array" ref="BD958">SUM(IF(ISERROR(BD959:BD1009),"",BD959:BD1009))</f>
        <v>-0.8959886418</v>
      </c>
      <c r="BE958" s="177">
        <f t="array" ref="BE958">SUM(IF(ISERROR(BE959:BE1009),"",BE959:BE1009))</f>
        <v>-0.7893679539</v>
      </c>
      <c r="BF958" s="177">
        <f t="array" ref="BF958">SUM(IF(ISERROR(BF959:BF1009),"",BF959:BF1009))</f>
        <v>-0.7493527317</v>
      </c>
      <c r="BG958" s="177">
        <f t="array" ref="BG958">SUM(IF(ISERROR(BG959:BG1009),"",BG959:BG1009))</f>
        <v>-0.7051294488</v>
      </c>
      <c r="BH958" s="177">
        <f t="array" ref="BH958">SUM(IF(ISERROR(BH959:BH1009),"",BH959:BH1009))</f>
        <v>-0.5511830751</v>
      </c>
      <c r="BI958" s="177">
        <f t="array" ref="BI958">SUM(IF(ISERROR(BI959:BI1009),"",BI959:BI1009))</f>
        <v>-0.3832066802</v>
      </c>
      <c r="BJ958" s="177">
        <f t="array" ref="BJ958">SUM(IF(ISERROR(BJ959:BJ1009),"",BJ959:BJ1009))</f>
        <v>-0.1997865166</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-0.003995913396</v>
      </c>
      <c r="N969" s="160">
        <f>IF(and($M$902&gt;0,Model!X$1&lt;='Assumptions (Solar)'!$V$13),PPMT('Assumptions (Solar)'!$V$10,Model!X$1,'Assumptions (Solar)'!$V$13,'Assumptions (Solar)'!$V$8*Model!$M$902*('Assumptions (Solar)'!$K$20*'Assumptions (Solar)'!$K$2+'Assumptions (Solar)'!$K$21*'Assumptions (Solar)'!$K$3)/10^9),0)</f>
        <v>-0.004315586468</v>
      </c>
      <c r="O969" s="160">
        <f>IF(and($M$902&gt;0,Model!Y$1&lt;='Assumptions (Solar)'!$V$13),PPMT('Assumptions (Solar)'!$V$10,Model!Y$1,'Assumptions (Solar)'!$V$13,'Assumptions (Solar)'!$V$8*Model!$M$902*('Assumptions (Solar)'!$K$20*'Assumptions (Solar)'!$K$2+'Assumptions (Solar)'!$K$21*'Assumptions (Solar)'!$K$3)/10^9),0)</f>
        <v>-0.004660833385</v>
      </c>
      <c r="P969" s="160">
        <f>IF(and($M$902&gt;0,Model!Z$1&lt;='Assumptions (Solar)'!$V$13),PPMT('Assumptions (Solar)'!$V$10,Model!Z$1,'Assumptions (Solar)'!$V$13,'Assumptions (Solar)'!$V$8*Model!$M$902*('Assumptions (Solar)'!$K$20*'Assumptions (Solar)'!$K$2+'Assumptions (Solar)'!$K$21*'Assumptions (Solar)'!$K$3)/10^9),0)</f>
        <v>-0.005033700056</v>
      </c>
      <c r="Q969" s="160">
        <f>IF(and($M$902&gt;0,Model!AA$1&lt;='Assumptions (Solar)'!$V$13),PPMT('Assumptions (Solar)'!$V$10,Model!AA$1,'Assumptions (Solar)'!$V$13,'Assumptions (Solar)'!$V$8*Model!$M$902*('Assumptions (Solar)'!$K$20*'Assumptions (Solar)'!$K$2+'Assumptions (Solar)'!$K$21*'Assumptions (Solar)'!$K$3)/10^9),0)</f>
        <v>-0.005436396061</v>
      </c>
      <c r="R969" s="160">
        <f>IF(and($M$902&gt;0,Model!AB$1&lt;='Assumptions (Solar)'!$V$13),PPMT('Assumptions (Solar)'!$V$10,Model!AB$1,'Assumptions (Solar)'!$V$13,'Assumptions (Solar)'!$V$8*Model!$M$902*('Assumptions (Solar)'!$K$20*'Assumptions (Solar)'!$K$2+'Assumptions (Solar)'!$K$21*'Assumptions (Solar)'!$K$3)/10^9),0)</f>
        <v>-0.005871307746</v>
      </c>
      <c r="S969" s="160">
        <f>IF(and($M$902&gt;0,Model!AC$1&lt;='Assumptions (Solar)'!$V$13),PPMT('Assumptions (Solar)'!$V$10,Model!AC$1,'Assumptions (Solar)'!$V$13,'Assumptions (Solar)'!$V$8*Model!$M$902*('Assumptions (Solar)'!$K$20*'Assumptions (Solar)'!$K$2+'Assumptions (Solar)'!$K$21*'Assumptions (Solar)'!$K$3)/10^9),0)</f>
        <v>-0.006341012365</v>
      </c>
      <c r="T969" s="160">
        <f>IF(and($M$902&gt;0,Model!AD$1&lt;='Assumptions (Solar)'!$V$13),PPMT('Assumptions (Solar)'!$V$10,Model!AD$1,'Assumptions (Solar)'!$V$13,'Assumptions (Solar)'!$V$8*Model!$M$902*('Assumptions (Solar)'!$K$20*'Assumptions (Solar)'!$K$2+'Assumptions (Solar)'!$K$21*'Assumptions (Solar)'!$K$3)/10^9),0)</f>
        <v>-0.006848293355</v>
      </c>
      <c r="U969" s="160">
        <f>IF(and($M$902&gt;0,Model!AE$1&lt;='Assumptions (Solar)'!$V$13),PPMT('Assumptions (Solar)'!$V$10,Model!AE$1,'Assumptions (Solar)'!$V$13,'Assumptions (Solar)'!$V$8*Model!$M$902*('Assumptions (Solar)'!$K$20*'Assumptions (Solar)'!$K$2+'Assumptions (Solar)'!$K$21*'Assumptions (Solar)'!$K$3)/10^9),0)</f>
        <v>-0.007396156823</v>
      </c>
      <c r="V969" s="160">
        <f>IF(and($M$902&gt;0,Model!AF$1&lt;='Assumptions (Solar)'!$V$13),PPMT('Assumptions (Solar)'!$V$10,Model!AF$1,'Assumptions (Solar)'!$V$13,'Assumptions (Solar)'!$V$8*Model!$M$902*('Assumptions (Solar)'!$K$20*'Assumptions (Solar)'!$K$2+'Assumptions (Solar)'!$K$21*'Assumptions (Solar)'!$K$3)/10^9),0)</f>
        <v>-0.007987849369</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-0.007023776138</v>
      </c>
      <c r="O970" s="177">
        <f>IF(and($N$902&gt;0,Model!X$1&lt;='Assumptions (Solar)'!$V$13),PPMT('Assumptions (Solar)'!$V$10,Model!X$1,'Assumptions (Solar)'!$V$13,'Assumptions (Solar)'!$V$8*Model!$N$902*('Assumptions (Solar)'!$L$20*'Assumptions (Solar)'!$L$2+'Assumptions (Solar)'!$L$21*'Assumptions (Solar)'!$L$3)/10^9),0)</f>
        <v>-0.007585678229</v>
      </c>
      <c r="P970" s="177">
        <f>IF(and($N$902&gt;0,Model!Y$1&lt;='Assumptions (Solar)'!$V$13),PPMT('Assumptions (Solar)'!$V$10,Model!Y$1,'Assumptions (Solar)'!$V$13,'Assumptions (Solar)'!$V$8*Model!$N$902*('Assumptions (Solar)'!$L$20*'Assumptions (Solar)'!$L$2+'Assumptions (Solar)'!$L$21*'Assumptions (Solar)'!$L$3)/10^9),0)</f>
        <v>-0.008192532488</v>
      </c>
      <c r="Q970" s="177">
        <f>IF(and($N$902&gt;0,Model!Z$1&lt;='Assumptions (Solar)'!$V$13),PPMT('Assumptions (Solar)'!$V$10,Model!Z$1,'Assumptions (Solar)'!$V$13,'Assumptions (Solar)'!$V$8*Model!$N$902*('Assumptions (Solar)'!$L$20*'Assumptions (Solar)'!$L$2+'Assumptions (Solar)'!$L$21*'Assumptions (Solar)'!$L$3)/10^9),0)</f>
        <v>-0.008847935087</v>
      </c>
      <c r="R970" s="177">
        <f>IF(and($N$902&gt;0,Model!AA$1&lt;='Assumptions (Solar)'!$V$13),PPMT('Assumptions (Solar)'!$V$10,Model!AA$1,'Assumptions (Solar)'!$V$13,'Assumptions (Solar)'!$V$8*Model!$N$902*('Assumptions (Solar)'!$L$20*'Assumptions (Solar)'!$L$2+'Assumptions (Solar)'!$L$21*'Assumptions (Solar)'!$L$3)/10^9),0)</f>
        <v>-0.009555769893</v>
      </c>
      <c r="S970" s="177">
        <f>IF(and($N$902&gt;0,Model!AB$1&lt;='Assumptions (Solar)'!$V$13),PPMT('Assumptions (Solar)'!$V$10,Model!AB$1,'Assumptions (Solar)'!$V$13,'Assumptions (Solar)'!$V$8*Model!$N$902*('Assumptions (Solar)'!$L$20*'Assumptions (Solar)'!$L$2+'Assumptions (Solar)'!$L$21*'Assumptions (Solar)'!$L$3)/10^9),0)</f>
        <v>-0.01032023148</v>
      </c>
      <c r="T970" s="177">
        <f>IF(and($N$902&gt;0,Model!AC$1&lt;='Assumptions (Solar)'!$V$13),PPMT('Assumptions (Solar)'!$V$10,Model!AC$1,'Assumptions (Solar)'!$V$13,'Assumptions (Solar)'!$V$8*Model!$N$902*('Assumptions (Solar)'!$L$20*'Assumptions (Solar)'!$L$2+'Assumptions (Solar)'!$L$21*'Assumptions (Solar)'!$L$3)/10^9),0)</f>
        <v>-0.01114585</v>
      </c>
      <c r="U970" s="177">
        <f>IF(and($N$902&gt;0,Model!AD$1&lt;='Assumptions (Solar)'!$V$13),PPMT('Assumptions (Solar)'!$V$10,Model!AD$1,'Assumptions (Solar)'!$V$13,'Assumptions (Solar)'!$V$8*Model!$N$902*('Assumptions (Solar)'!$L$20*'Assumptions (Solar)'!$L$2+'Assumptions (Solar)'!$L$21*'Assumptions (Solar)'!$L$3)/10^9),0)</f>
        <v>-0.012037518</v>
      </c>
      <c r="V970" s="177">
        <f>IF(and($N$902&gt;0,Model!AE$1&lt;='Assumptions (Solar)'!$V$13),PPMT('Assumptions (Solar)'!$V$10,Model!AE$1,'Assumptions (Solar)'!$V$13,'Assumptions (Solar)'!$V$8*Model!$N$902*('Assumptions (Solar)'!$L$20*'Assumptions (Solar)'!$L$2+'Assumptions (Solar)'!$L$21*'Assumptions (Solar)'!$L$3)/10^9),0)</f>
        <v>-0.01300051944</v>
      </c>
      <c r="W970" s="177">
        <f>IF(and($N$902&gt;0,Model!AF$1&lt;='Assumptions (Solar)'!$V$13),PPMT('Assumptions (Solar)'!$V$10,Model!AF$1,'Assumptions (Solar)'!$V$13,'Assumptions (Solar)'!$V$8*Model!$N$902*('Assumptions (Solar)'!$L$20*'Assumptions (Solar)'!$L$2+'Assumptions (Solar)'!$L$21*'Assumptions (Solar)'!$L$3)/10^9),0)</f>
        <v>-0.014040561</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-0.006915331577</v>
      </c>
      <c r="P971" s="160">
        <f>IF(and($O$902&gt;0,Model!X$1&lt;='Assumptions (Solar)'!$V$13),PPMT('Assumptions (Solar)'!$V$10,Model!X$1,'Assumptions (Solar)'!$V$13,'Assumptions (Solar)'!$V$8*Model!$O$902*('Assumptions (Solar)'!$M$20*'Assumptions (Solar)'!$M$2+'Assumptions (Solar)'!$M$21*'Assumptions (Solar)'!$M$3)/10^9),0)</f>
        <v>-0.007468558103</v>
      </c>
      <c r="Q971" s="160">
        <f>IF(and($O$902&gt;0,Model!Y$1&lt;='Assumptions (Solar)'!$V$13),PPMT('Assumptions (Solar)'!$V$10,Model!Y$1,'Assumptions (Solar)'!$V$13,'Assumptions (Solar)'!$V$8*Model!$O$902*('Assumptions (Solar)'!$M$20*'Assumptions (Solar)'!$M$2+'Assumptions (Solar)'!$M$21*'Assumptions (Solar)'!$M$3)/10^9),0)</f>
        <v>-0.008066042751</v>
      </c>
      <c r="R971" s="160">
        <f>IF(and($O$902&gt;0,Model!Z$1&lt;='Assumptions (Solar)'!$V$13),PPMT('Assumptions (Solar)'!$V$10,Model!Z$1,'Assumptions (Solar)'!$V$13,'Assumptions (Solar)'!$V$8*Model!$O$902*('Assumptions (Solar)'!$M$20*'Assumptions (Solar)'!$M$2+'Assumptions (Solar)'!$M$21*'Assumptions (Solar)'!$M$3)/10^9),0)</f>
        <v>-0.008711326171</v>
      </c>
      <c r="S971" s="160">
        <f>IF(and($O$902&gt;0,Model!AA$1&lt;='Assumptions (Solar)'!$V$13),PPMT('Assumptions (Solar)'!$V$10,Model!AA$1,'Assumptions (Solar)'!$V$13,'Assumptions (Solar)'!$V$8*Model!$O$902*('Assumptions (Solar)'!$M$20*'Assumptions (Solar)'!$M$2+'Assumptions (Solar)'!$M$21*'Assumptions (Solar)'!$M$3)/10^9),0)</f>
        <v>-0.009408232265</v>
      </c>
      <c r="T971" s="160">
        <f>IF(and($O$902&gt;0,Model!AB$1&lt;='Assumptions (Solar)'!$V$13),PPMT('Assumptions (Solar)'!$V$10,Model!AB$1,'Assumptions (Solar)'!$V$13,'Assumptions (Solar)'!$V$8*Model!$O$902*('Assumptions (Solar)'!$M$20*'Assumptions (Solar)'!$M$2+'Assumptions (Solar)'!$M$21*'Assumptions (Solar)'!$M$3)/10^9),0)</f>
        <v>-0.01016089085</v>
      </c>
      <c r="U971" s="160">
        <f>IF(and($O$902&gt;0,Model!AC$1&lt;='Assumptions (Solar)'!$V$13),PPMT('Assumptions (Solar)'!$V$10,Model!AC$1,'Assumptions (Solar)'!$V$13,'Assumptions (Solar)'!$V$8*Model!$O$902*('Assumptions (Solar)'!$M$20*'Assumptions (Solar)'!$M$2+'Assumptions (Solar)'!$M$21*'Assumptions (Solar)'!$M$3)/10^9),0)</f>
        <v>-0.01097376211</v>
      </c>
      <c r="V971" s="160">
        <f>IF(and($O$902&gt;0,Model!AD$1&lt;='Assumptions (Solar)'!$V$13),PPMT('Assumptions (Solar)'!$V$10,Model!AD$1,'Assumptions (Solar)'!$V$13,'Assumptions (Solar)'!$V$8*Model!$O$902*('Assumptions (Solar)'!$M$20*'Assumptions (Solar)'!$M$2+'Assumptions (Solar)'!$M$21*'Assumptions (Solar)'!$M$3)/10^9),0)</f>
        <v>-0.01185166308</v>
      </c>
      <c r="W971" s="160">
        <f>IF(and($O$902&gt;0,Model!AE$1&lt;='Assumptions (Solar)'!$V$13),PPMT('Assumptions (Solar)'!$V$10,Model!AE$1,'Assumptions (Solar)'!$V$13,'Assumptions (Solar)'!$V$8*Model!$O$902*('Assumptions (Solar)'!$M$20*'Assumptions (Solar)'!$M$2+'Assumptions (Solar)'!$M$21*'Assumptions (Solar)'!$M$3)/10^9),0)</f>
        <v>-0.01279979613</v>
      </c>
      <c r="X971" s="160">
        <f>IF(and($O$902&gt;0,Model!AF$1&lt;='Assumptions (Solar)'!$V$13),PPMT('Assumptions (Solar)'!$V$10,Model!AF$1,'Assumptions (Solar)'!$V$13,'Assumptions (Solar)'!$V$8*Model!$O$902*('Assumptions (Solar)'!$M$20*'Assumptions (Solar)'!$M$2+'Assumptions (Solar)'!$M$21*'Assumptions (Solar)'!$M$3)/10^9),0)</f>
        <v>-0.01382377982</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-0.009138525876</v>
      </c>
      <c r="Q972" s="177">
        <f>IF(and($P$902&gt;0,Model!X$1&lt;='Assumptions (Solar)'!$V$13),PPMT('Assumptions (Solar)'!$V$10,Model!X$1,'Assumptions (Solar)'!$V$13,'Assumptions (Solar)'!$V$8*Model!$P$902*('Assumptions (Solar)'!$N$20*'Assumptions (Solar)'!$N$2+'Assumptions (Solar)'!$N$21*'Assumptions (Solar)'!$N$3)/10^9),0)</f>
        <v>-0.009869607946</v>
      </c>
      <c r="R972" s="177">
        <f>IF(and($P$902&gt;0,Model!Y$1&lt;='Assumptions (Solar)'!$V$13),PPMT('Assumptions (Solar)'!$V$10,Model!Y$1,'Assumptions (Solar)'!$V$13,'Assumptions (Solar)'!$V$8*Model!$P$902*('Assumptions (Solar)'!$N$20*'Assumptions (Solar)'!$N$2+'Assumptions (Solar)'!$N$21*'Assumptions (Solar)'!$N$3)/10^9),0)</f>
        <v>-0.01065917658</v>
      </c>
      <c r="S972" s="177">
        <f>IF(and($P$902&gt;0,Model!Z$1&lt;='Assumptions (Solar)'!$V$13),PPMT('Assumptions (Solar)'!$V$10,Model!Z$1,'Assumptions (Solar)'!$V$13,'Assumptions (Solar)'!$V$8*Model!$P$902*('Assumptions (Solar)'!$N$20*'Assumptions (Solar)'!$N$2+'Assumptions (Solar)'!$N$21*'Assumptions (Solar)'!$N$3)/10^9),0)</f>
        <v>-0.01151191071</v>
      </c>
      <c r="T972" s="177">
        <f>IF(and($P$902&gt;0,Model!AA$1&lt;='Assumptions (Solar)'!$V$13),PPMT('Assumptions (Solar)'!$V$10,Model!AA$1,'Assumptions (Solar)'!$V$13,'Assumptions (Solar)'!$V$8*Model!$P$902*('Assumptions (Solar)'!$N$20*'Assumptions (Solar)'!$N$2+'Assumptions (Solar)'!$N$21*'Assumptions (Solar)'!$N$3)/10^9),0)</f>
        <v>-0.01243286356</v>
      </c>
      <c r="U972" s="177">
        <f>IF(and($P$902&gt;0,Model!AB$1&lt;='Assumptions (Solar)'!$V$13),PPMT('Assumptions (Solar)'!$V$10,Model!AB$1,'Assumptions (Solar)'!$V$13,'Assumptions (Solar)'!$V$8*Model!$P$902*('Assumptions (Solar)'!$N$20*'Assumptions (Solar)'!$N$2+'Assumptions (Solar)'!$N$21*'Assumptions (Solar)'!$N$3)/10^9),0)</f>
        <v>-0.01342749265</v>
      </c>
      <c r="V972" s="177">
        <f>IF(and($P$902&gt;0,Model!AC$1&lt;='Assumptions (Solar)'!$V$13),PPMT('Assumptions (Solar)'!$V$10,Model!AC$1,'Assumptions (Solar)'!$V$13,'Assumptions (Solar)'!$V$8*Model!$P$902*('Assumptions (Solar)'!$N$20*'Assumptions (Solar)'!$N$2+'Assumptions (Solar)'!$N$21*'Assumptions (Solar)'!$N$3)/10^9),0)</f>
        <v>-0.01450169206</v>
      </c>
      <c r="W972" s="177">
        <f>IF(and($P$902&gt;0,Model!AD$1&lt;='Assumptions (Solar)'!$V$13),PPMT('Assumptions (Solar)'!$V$10,Model!AD$1,'Assumptions (Solar)'!$V$13,'Assumptions (Solar)'!$V$8*Model!$P$902*('Assumptions (Solar)'!$N$20*'Assumptions (Solar)'!$N$2+'Assumptions (Solar)'!$N$21*'Assumptions (Solar)'!$N$3)/10^9),0)</f>
        <v>-0.01566182743</v>
      </c>
      <c r="X972" s="177">
        <f>IF(and($P$902&gt;0,Model!AE$1&lt;='Assumptions (Solar)'!$V$13),PPMT('Assumptions (Solar)'!$V$10,Model!AE$1,'Assumptions (Solar)'!$V$13,'Assumptions (Solar)'!$V$8*Model!$P$902*('Assumptions (Solar)'!$N$20*'Assumptions (Solar)'!$N$2+'Assumptions (Solar)'!$N$21*'Assumptions (Solar)'!$N$3)/10^9),0)</f>
        <v>-0.01691477362</v>
      </c>
      <c r="Y972" s="177">
        <f>IF(and($P$902&gt;0,Model!AF$1&lt;='Assumptions (Solar)'!$V$13),PPMT('Assumptions (Solar)'!$V$10,Model!AF$1,'Assumptions (Solar)'!$V$13,'Assumptions (Solar)'!$V$8*Model!$P$902*('Assumptions (Solar)'!$N$20*'Assumptions (Solar)'!$N$2+'Assumptions (Solar)'!$N$21*'Assumptions (Solar)'!$N$3)/10^9),0)</f>
        <v>-0.01826795551</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-0.00956389616</v>
      </c>
      <c r="R973" s="160">
        <f>IF(and($Q$902&gt;0,Model!X$1&lt;='Assumptions (Solar)'!$V$13),PPMT('Assumptions (Solar)'!$V$10,Model!X$1,'Assumptions (Solar)'!$V$13,'Assumptions (Solar)'!$V$8*Model!$Q$902*('Assumptions (Solar)'!$O$20*'Assumptions (Solar)'!$O$2+'Assumptions (Solar)'!$O$21*'Assumptions (Solar)'!$O$3)/10^9),0)</f>
        <v>-0.01032900785</v>
      </c>
      <c r="S973" s="160">
        <f>IF(and($Q$902&gt;0,Model!Y$1&lt;='Assumptions (Solar)'!$V$13),PPMT('Assumptions (Solar)'!$V$10,Model!Y$1,'Assumptions (Solar)'!$V$13,'Assumptions (Solar)'!$V$8*Model!$Q$902*('Assumptions (Solar)'!$O$20*'Assumptions (Solar)'!$O$2+'Assumptions (Solar)'!$O$21*'Assumptions (Solar)'!$O$3)/10^9),0)</f>
        <v>-0.01115532848</v>
      </c>
      <c r="T973" s="160">
        <f>IF(and($Q$902&gt;0,Model!Z$1&lt;='Assumptions (Solar)'!$V$13),PPMT('Assumptions (Solar)'!$V$10,Model!Z$1,'Assumptions (Solar)'!$V$13,'Assumptions (Solar)'!$V$8*Model!$Q$902*('Assumptions (Solar)'!$O$20*'Assumptions (Solar)'!$O$2+'Assumptions (Solar)'!$O$21*'Assumptions (Solar)'!$O$3)/10^9),0)</f>
        <v>-0.01204775476</v>
      </c>
      <c r="U973" s="160">
        <f>IF(and($Q$902&gt;0,Model!AA$1&lt;='Assumptions (Solar)'!$V$13),PPMT('Assumptions (Solar)'!$V$10,Model!AA$1,'Assumptions (Solar)'!$V$13,'Assumptions (Solar)'!$V$8*Model!$Q$902*('Assumptions (Solar)'!$O$20*'Assumptions (Solar)'!$O$2+'Assumptions (Solar)'!$O$21*'Assumptions (Solar)'!$O$3)/10^9),0)</f>
        <v>-0.01301157514</v>
      </c>
      <c r="V973" s="160">
        <f>IF(and($Q$902&gt;0,Model!AB$1&lt;='Assumptions (Solar)'!$V$13),PPMT('Assumptions (Solar)'!$V$10,Model!AB$1,'Assumptions (Solar)'!$V$13,'Assumptions (Solar)'!$V$8*Model!$Q$902*('Assumptions (Solar)'!$O$20*'Assumptions (Solar)'!$O$2+'Assumptions (Solar)'!$O$21*'Assumptions (Solar)'!$O$3)/10^9),0)</f>
        <v>-0.01405250115</v>
      </c>
      <c r="W973" s="160">
        <f>IF(and($Q$902&gt;0,Model!AC$1&lt;='Assumptions (Solar)'!$V$13),PPMT('Assumptions (Solar)'!$V$10,Model!AC$1,'Assumptions (Solar)'!$V$13,'Assumptions (Solar)'!$V$8*Model!$Q$902*('Assumptions (Solar)'!$O$20*'Assumptions (Solar)'!$O$2+'Assumptions (Solar)'!$O$21*'Assumptions (Solar)'!$O$3)/10^9),0)</f>
        <v>-0.01517670124</v>
      </c>
      <c r="X973" s="160">
        <f>IF(and($Q$902&gt;0,Model!AD$1&lt;='Assumptions (Solar)'!$V$13),PPMT('Assumptions (Solar)'!$V$10,Model!AD$1,'Assumptions (Solar)'!$V$13,'Assumptions (Solar)'!$V$8*Model!$Q$902*('Assumptions (Solar)'!$O$20*'Assumptions (Solar)'!$O$2+'Assumptions (Solar)'!$O$21*'Assumptions (Solar)'!$O$3)/10^9),0)</f>
        <v>-0.01639083734</v>
      </c>
      <c r="Y973" s="160">
        <f>IF(and($Q$902&gt;0,Model!AE$1&lt;='Assumptions (Solar)'!$V$13),PPMT('Assumptions (Solar)'!$V$10,Model!AE$1,'Assumptions (Solar)'!$V$13,'Assumptions (Solar)'!$V$8*Model!$Q$902*('Assumptions (Solar)'!$O$20*'Assumptions (Solar)'!$O$2+'Assumptions (Solar)'!$O$21*'Assumptions (Solar)'!$O$3)/10^9),0)</f>
        <v>-0.01770210433</v>
      </c>
      <c r="Z973" s="160">
        <f>IF(and($Q$902&gt;0,Model!AF$1&lt;='Assumptions (Solar)'!$V$13),PPMT('Assumptions (Solar)'!$V$10,Model!AF$1,'Assumptions (Solar)'!$V$13,'Assumptions (Solar)'!$V$8*Model!$Q$902*('Assumptions (Solar)'!$O$20*'Assumptions (Solar)'!$O$2+'Assumptions (Solar)'!$O$21*'Assumptions (Solar)'!$O$3)/10^9),0)</f>
        <v>-0.01911827268</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-0.02314675234</v>
      </c>
      <c r="S974" s="177">
        <f>IF(and($R$902&gt;0,Model!X$1&lt;='Assumptions (Solar)'!$V$13),PPMT('Assumptions (Solar)'!$V$10,Model!X$1,'Assumptions (Solar)'!$V$13,'Assumptions (Solar)'!$V$8*Model!$R$902*('Assumptions (Solar)'!$P$20*'Assumptions (Solar)'!$P$2+'Assumptions (Solar)'!$P$21*'Assumptions (Solar)'!$P$3)/10^9),0)</f>
        <v>-0.02499849253</v>
      </c>
      <c r="T974" s="177">
        <f>IF(and($R$902&gt;0,Model!Y$1&lt;='Assumptions (Solar)'!$V$13),PPMT('Assumptions (Solar)'!$V$10,Model!Y$1,'Assumptions (Solar)'!$V$13,'Assumptions (Solar)'!$V$8*Model!$R$902*('Assumptions (Solar)'!$P$20*'Assumptions (Solar)'!$P$2+'Assumptions (Solar)'!$P$21*'Assumptions (Solar)'!$P$3)/10^9),0)</f>
        <v>-0.02699837193</v>
      </c>
      <c r="U974" s="177">
        <f>IF(and($R$902&gt;0,Model!Z$1&lt;='Assumptions (Solar)'!$V$13),PPMT('Assumptions (Solar)'!$V$10,Model!Z$1,'Assumptions (Solar)'!$V$13,'Assumptions (Solar)'!$V$8*Model!$R$902*('Assumptions (Solar)'!$P$20*'Assumptions (Solar)'!$P$2+'Assumptions (Solar)'!$P$21*'Assumptions (Solar)'!$P$3)/10^9),0)</f>
        <v>-0.02915824169</v>
      </c>
      <c r="V974" s="177">
        <f>IF(and($R$902&gt;0,Model!AA$1&lt;='Assumptions (Solar)'!$V$13),PPMT('Assumptions (Solar)'!$V$10,Model!AA$1,'Assumptions (Solar)'!$V$13,'Assumptions (Solar)'!$V$8*Model!$R$902*('Assumptions (Solar)'!$P$20*'Assumptions (Solar)'!$P$2+'Assumptions (Solar)'!$P$21*'Assumptions (Solar)'!$P$3)/10^9),0)</f>
        <v>-0.03149090102</v>
      </c>
      <c r="W974" s="177">
        <f>IF(and($R$902&gt;0,Model!AB$1&lt;='Assumptions (Solar)'!$V$13),PPMT('Assumptions (Solar)'!$V$10,Model!AB$1,'Assumptions (Solar)'!$V$13,'Assumptions (Solar)'!$V$8*Model!$R$902*('Assumptions (Solar)'!$P$20*'Assumptions (Solar)'!$P$2+'Assumptions (Solar)'!$P$21*'Assumptions (Solar)'!$P$3)/10^9),0)</f>
        <v>-0.03401017311</v>
      </c>
      <c r="X974" s="177">
        <f>IF(and($R$902&gt;0,Model!AC$1&lt;='Assumptions (Solar)'!$V$13),PPMT('Assumptions (Solar)'!$V$10,Model!AC$1,'Assumptions (Solar)'!$V$13,'Assumptions (Solar)'!$V$8*Model!$R$902*('Assumptions (Solar)'!$P$20*'Assumptions (Solar)'!$P$2+'Assumptions (Solar)'!$P$21*'Assumptions (Solar)'!$P$3)/10^9),0)</f>
        <v>-0.03673098695</v>
      </c>
      <c r="Y974" s="177">
        <f>IF(and($R$902&gt;0,Model!AD$1&lt;='Assumptions (Solar)'!$V$13),PPMT('Assumptions (Solar)'!$V$10,Model!AD$1,'Assumptions (Solar)'!$V$13,'Assumptions (Solar)'!$V$8*Model!$R$902*('Assumptions (Solar)'!$P$20*'Assumptions (Solar)'!$P$2+'Assumptions (Solar)'!$P$21*'Assumptions (Solar)'!$P$3)/10^9),0)</f>
        <v>-0.03966946591</v>
      </c>
      <c r="Z974" s="177">
        <f>IF(and($R$902&gt;0,Model!AE$1&lt;='Assumptions (Solar)'!$V$13),PPMT('Assumptions (Solar)'!$V$10,Model!AE$1,'Assumptions (Solar)'!$V$13,'Assumptions (Solar)'!$V$8*Model!$R$902*('Assumptions (Solar)'!$P$20*'Assumptions (Solar)'!$P$2+'Assumptions (Solar)'!$P$21*'Assumptions (Solar)'!$P$3)/10^9),0)</f>
        <v>-0.04284302318</v>
      </c>
      <c r="AA974" s="177">
        <f>IF(and($R$902&gt;0,Model!AF$1&lt;='Assumptions (Solar)'!$V$13),PPMT('Assumptions (Solar)'!$V$10,Model!AF$1,'Assumptions (Solar)'!$V$13,'Assumptions (Solar)'!$V$8*Model!$R$902*('Assumptions (Solar)'!$P$20*'Assumptions (Solar)'!$P$2+'Assumptions (Solar)'!$P$21*'Assumptions (Solar)'!$P$3)/10^9),0)</f>
        <v>-0.04627046504</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-0.03974794847</v>
      </c>
      <c r="T975" s="160">
        <f>IF(and($S$902&gt;0,Model!X$1&lt;='Assumptions (Solar)'!$V$13),PPMT('Assumptions (Solar)'!$V$10,Model!X$1,'Assumptions (Solar)'!$V$13,'Assumptions (Solar)'!$V$8*Model!$S$902*('Assumptions (Solar)'!$Q$20*'Assumptions (Solar)'!$Q$2+'Assumptions (Solar)'!$Q$21*'Assumptions (Solar)'!$Q$3)/10^9),0)</f>
        <v>-0.04292778435</v>
      </c>
      <c r="U975" s="160">
        <f>IF(and($S$902&gt;0,Model!Y$1&lt;='Assumptions (Solar)'!$V$13),PPMT('Assumptions (Solar)'!$V$10,Model!Y$1,'Assumptions (Solar)'!$V$13,'Assumptions (Solar)'!$V$8*Model!$S$902*('Assumptions (Solar)'!$Q$20*'Assumptions (Solar)'!$Q$2+'Assumptions (Solar)'!$Q$21*'Assumptions (Solar)'!$Q$3)/10^9),0)</f>
        <v>-0.0463620071</v>
      </c>
      <c r="V975" s="160">
        <f>IF(and($S$902&gt;0,Model!Z$1&lt;='Assumptions (Solar)'!$V$13),PPMT('Assumptions (Solar)'!$V$10,Model!Z$1,'Assumptions (Solar)'!$V$13,'Assumptions (Solar)'!$V$8*Model!$S$902*('Assumptions (Solar)'!$Q$20*'Assumptions (Solar)'!$Q$2+'Assumptions (Solar)'!$Q$21*'Assumptions (Solar)'!$Q$3)/10^9),0)</f>
        <v>-0.05007096767</v>
      </c>
      <c r="W975" s="160">
        <f>IF(and($S$902&gt;0,Model!AA$1&lt;='Assumptions (Solar)'!$V$13),PPMT('Assumptions (Solar)'!$V$10,Model!AA$1,'Assumptions (Solar)'!$V$13,'Assumptions (Solar)'!$V$8*Model!$S$902*('Assumptions (Solar)'!$Q$20*'Assumptions (Solar)'!$Q$2+'Assumptions (Solar)'!$Q$21*'Assumptions (Solar)'!$Q$3)/10^9),0)</f>
        <v>-0.05407664508</v>
      </c>
      <c r="X975" s="160">
        <f>IF(and($S$902&gt;0,Model!AB$1&lt;='Assumptions (Solar)'!$V$13),PPMT('Assumptions (Solar)'!$V$10,Model!AB$1,'Assumptions (Solar)'!$V$13,'Assumptions (Solar)'!$V$8*Model!$S$902*('Assumptions (Solar)'!$Q$20*'Assumptions (Solar)'!$Q$2+'Assumptions (Solar)'!$Q$21*'Assumptions (Solar)'!$Q$3)/10^9),0)</f>
        <v>-0.05840277669</v>
      </c>
      <c r="Y975" s="160">
        <f>IF(and($S$902&gt;0,Model!AC$1&lt;='Assumptions (Solar)'!$V$13),PPMT('Assumptions (Solar)'!$V$10,Model!AC$1,'Assumptions (Solar)'!$V$13,'Assumptions (Solar)'!$V$8*Model!$S$902*('Assumptions (Solar)'!$Q$20*'Assumptions (Solar)'!$Q$2+'Assumptions (Solar)'!$Q$21*'Assumptions (Solar)'!$Q$3)/10^9),0)</f>
        <v>-0.06307499882</v>
      </c>
      <c r="Z975" s="160">
        <f>IF(and($S$902&gt;0,Model!AD$1&lt;='Assumptions (Solar)'!$V$13),PPMT('Assumptions (Solar)'!$V$10,Model!AD$1,'Assumptions (Solar)'!$V$13,'Assumptions (Solar)'!$V$8*Model!$S$902*('Assumptions (Solar)'!$Q$20*'Assumptions (Solar)'!$Q$2+'Assumptions (Solar)'!$Q$21*'Assumptions (Solar)'!$Q$3)/10^9),0)</f>
        <v>-0.06812099873</v>
      </c>
      <c r="AA975" s="160">
        <f>IF(and($S$902&gt;0,Model!AE$1&lt;='Assumptions (Solar)'!$V$13),PPMT('Assumptions (Solar)'!$V$10,Model!AE$1,'Assumptions (Solar)'!$V$13,'Assumptions (Solar)'!$V$8*Model!$S$902*('Assumptions (Solar)'!$Q$20*'Assumptions (Solar)'!$Q$2+'Assumptions (Solar)'!$Q$21*'Assumptions (Solar)'!$Q$3)/10^9),0)</f>
        <v>-0.07357067863</v>
      </c>
      <c r="AB975" s="160">
        <f>IF(and($S$902&gt;0,Model!AF$1&lt;='Assumptions (Solar)'!$V$13),PPMT('Assumptions (Solar)'!$V$10,Model!AF$1,'Assumptions (Solar)'!$V$13,'Assumptions (Solar)'!$V$8*Model!$S$902*('Assumptions (Solar)'!$Q$20*'Assumptions (Solar)'!$Q$2+'Assumptions (Solar)'!$Q$21*'Assumptions (Solar)'!$Q$3)/10^9),0)</f>
        <v>-0.07945633292</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-0.08408421989</v>
      </c>
      <c r="U976" s="160">
        <f>IF(and($T$902&gt;0,Model!X$1&lt;='Assumptions (Solar)'!$V$13),PPMT('Assumptions (Solar)'!$V$10,Model!X$1,'Assumptions (Solar)'!$V$13,'Assumptions (Solar)'!$V$8*Model!$T$902*('Assumptions (Solar)'!$R$20*'Assumptions (Solar)'!$R$2+'Assumptions (Solar)'!$R$21*'Assumptions (Solar)'!$R$3)/10^9),0)</f>
        <v>-0.09081095748</v>
      </c>
      <c r="V976" s="160">
        <f>IF(and($T$902&gt;0,Model!Y$1&lt;='Assumptions (Solar)'!$V$13),PPMT('Assumptions (Solar)'!$V$10,Model!Y$1,'Assumptions (Solar)'!$V$13,'Assumptions (Solar)'!$V$8*Model!$T$902*('Assumptions (Solar)'!$R$20*'Assumptions (Solar)'!$R$2+'Assumptions (Solar)'!$R$21*'Assumptions (Solar)'!$R$3)/10^9),0)</f>
        <v>-0.09807583408</v>
      </c>
      <c r="W976" s="160">
        <f>IF(and($T$902&gt;0,Model!Z$1&lt;='Assumptions (Solar)'!$V$13),PPMT('Assumptions (Solar)'!$V$10,Model!Z$1,'Assumptions (Solar)'!$V$13,'Assumptions (Solar)'!$V$8*Model!$T$902*('Assumptions (Solar)'!$R$20*'Assumptions (Solar)'!$R$2+'Assumptions (Solar)'!$R$21*'Assumptions (Solar)'!$R$3)/10^9),0)</f>
        <v>-0.1059219008</v>
      </c>
      <c r="X976" s="160">
        <f>IF(and($T$902&gt;0,Model!AA$1&lt;='Assumptions (Solar)'!$V$13),PPMT('Assumptions (Solar)'!$V$10,Model!AA$1,'Assumptions (Solar)'!$V$13,'Assumptions (Solar)'!$V$8*Model!$T$902*('Assumptions (Solar)'!$R$20*'Assumptions (Solar)'!$R$2+'Assumptions (Solar)'!$R$21*'Assumptions (Solar)'!$R$3)/10^9),0)</f>
        <v>-0.1143956529</v>
      </c>
      <c r="Y976" s="160">
        <f>IF(and($T$902&gt;0,Model!AB$1&lt;='Assumptions (Solar)'!$V$13),PPMT('Assumptions (Solar)'!$V$10,Model!AB$1,'Assumptions (Solar)'!$V$13,'Assumptions (Solar)'!$V$8*Model!$T$902*('Assumptions (Solar)'!$R$20*'Assumptions (Solar)'!$R$2+'Assumptions (Solar)'!$R$21*'Assumptions (Solar)'!$R$3)/10^9),0)</f>
        <v>-0.1235473051</v>
      </c>
      <c r="Z976" s="160">
        <f>IF(and($T$902&gt;0,Model!AC$1&lt;='Assumptions (Solar)'!$V$13),PPMT('Assumptions (Solar)'!$V$10,Model!AC$1,'Assumptions (Solar)'!$V$13,'Assumptions (Solar)'!$V$8*Model!$T$902*('Assumptions (Solar)'!$R$20*'Assumptions (Solar)'!$R$2+'Assumptions (Solar)'!$R$21*'Assumptions (Solar)'!$R$3)/10^9),0)</f>
        <v>-0.1334310895</v>
      </c>
      <c r="AA976" s="160">
        <f>IF(and($T$902&gt;0,Model!AD$1&lt;='Assumptions (Solar)'!$V$13),PPMT('Assumptions (Solar)'!$V$10,Model!AD$1,'Assumptions (Solar)'!$V$13,'Assumptions (Solar)'!$V$8*Model!$T$902*('Assumptions (Solar)'!$R$20*'Assumptions (Solar)'!$R$2+'Assumptions (Solar)'!$R$21*'Assumptions (Solar)'!$R$3)/10^9),0)</f>
        <v>-0.1441055767</v>
      </c>
      <c r="AB976" s="160">
        <f>IF(and($T$902&gt;0,Model!AE$1&lt;='Assumptions (Solar)'!$V$13),PPMT('Assumptions (Solar)'!$V$10,Model!AE$1,'Assumptions (Solar)'!$V$13,'Assumptions (Solar)'!$V$8*Model!$T$902*('Assumptions (Solar)'!$R$20*'Assumptions (Solar)'!$R$2+'Assumptions (Solar)'!$R$21*'Assumptions (Solar)'!$R$3)/10^9),0)</f>
        <v>-0.1556340228</v>
      </c>
      <c r="AC976" s="160">
        <f>IF(and($T$902&gt;0,Model!AF$1&lt;='Assumptions (Solar)'!$V$13),PPMT('Assumptions (Solar)'!$V$10,Model!AF$1,'Assumptions (Solar)'!$V$13,'Assumptions (Solar)'!$V$8*Model!$T$902*('Assumptions (Solar)'!$R$20*'Assumptions (Solar)'!$R$2+'Assumptions (Solar)'!$R$21*'Assumptions (Solar)'!$R$3)/10^9),0)</f>
        <v>-0.1680847446</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-0.08679277959</v>
      </c>
      <c r="V977" s="160">
        <f>IF(and($U$902&gt;0,Model!X$1&lt;='Assumptions (Solar)'!$V$13),PPMT('Assumptions (Solar)'!$V$10,Model!X$1,'Assumptions (Solar)'!$V$13,'Assumptions (Solar)'!$V$8*Model!$U$902*('Assumptions (Solar)'!$S$20*'Assumptions (Solar)'!$S$2+'Assumptions (Solar)'!$S$21*'Assumptions (Solar)'!$S$3)/10^9),0)</f>
        <v>-0.09373620195</v>
      </c>
      <c r="W977" s="160">
        <f>IF(and($U$902&gt;0,Model!Y$1&lt;='Assumptions (Solar)'!$V$13),PPMT('Assumptions (Solar)'!$V$10,Model!Y$1,'Assumptions (Solar)'!$V$13,'Assumptions (Solar)'!$V$8*Model!$U$902*('Assumptions (Solar)'!$S$20*'Assumptions (Solar)'!$S$2+'Assumptions (Solar)'!$S$21*'Assumptions (Solar)'!$S$3)/10^9),0)</f>
        <v>-0.1012350981</v>
      </c>
      <c r="X977" s="160">
        <f>IF(and($U$902&gt;0,Model!Z$1&lt;='Assumptions (Solar)'!$V$13),PPMT('Assumptions (Solar)'!$V$10,Model!Z$1,'Assumptions (Solar)'!$V$13,'Assumptions (Solar)'!$V$8*Model!$U$902*('Assumptions (Solar)'!$S$20*'Assumptions (Solar)'!$S$2+'Assumptions (Solar)'!$S$21*'Assumptions (Solar)'!$S$3)/10^9),0)</f>
        <v>-0.109333906</v>
      </c>
      <c r="Y977" s="160">
        <f>IF(and($U$902&gt;0,Model!AA$1&lt;='Assumptions (Solar)'!$V$13),PPMT('Assumptions (Solar)'!$V$10,Model!AA$1,'Assumptions (Solar)'!$V$13,'Assumptions (Solar)'!$V$8*Model!$U$902*('Assumptions (Solar)'!$S$20*'Assumptions (Solar)'!$S$2+'Assumptions (Solar)'!$S$21*'Assumptions (Solar)'!$S$3)/10^9),0)</f>
        <v>-0.1180806184</v>
      </c>
      <c r="Z977" s="160">
        <f>IF(and($U$902&gt;0,Model!AB$1&lt;='Assumptions (Solar)'!$V$13),PPMT('Assumptions (Solar)'!$V$10,Model!AB$1,'Assumptions (Solar)'!$V$13,'Assumptions (Solar)'!$V$8*Model!$U$902*('Assumptions (Solar)'!$S$20*'Assumptions (Solar)'!$S$2+'Assumptions (Solar)'!$S$21*'Assumptions (Solar)'!$S$3)/10^9),0)</f>
        <v>-0.1275270679</v>
      </c>
      <c r="AA977" s="160">
        <f>IF(and($U$902&gt;0,Model!AC$1&lt;='Assumptions (Solar)'!$V$13),PPMT('Assumptions (Solar)'!$V$10,Model!AC$1,'Assumptions (Solar)'!$V$13,'Assumptions (Solar)'!$V$8*Model!$U$902*('Assumptions (Solar)'!$S$20*'Assumptions (Solar)'!$S$2+'Assumptions (Solar)'!$S$21*'Assumptions (Solar)'!$S$3)/10^9),0)</f>
        <v>-0.1377292333</v>
      </c>
      <c r="AB977" s="160">
        <f>IF(and($U$902&gt;0,Model!AD$1&lt;='Assumptions (Solar)'!$V$13),PPMT('Assumptions (Solar)'!$V$10,Model!AD$1,'Assumptions (Solar)'!$V$13,'Assumptions (Solar)'!$V$8*Model!$U$902*('Assumptions (Solar)'!$S$20*'Assumptions (Solar)'!$S$2+'Assumptions (Solar)'!$S$21*'Assumptions (Solar)'!$S$3)/10^9),0)</f>
        <v>-0.148747572</v>
      </c>
      <c r="AC977" s="160">
        <f>IF(and($U$902&gt;0,Model!AE$1&lt;='Assumptions (Solar)'!$V$13),PPMT('Assumptions (Solar)'!$V$10,Model!AE$1,'Assumptions (Solar)'!$V$13,'Assumptions (Solar)'!$V$8*Model!$U$902*('Assumptions (Solar)'!$S$20*'Assumptions (Solar)'!$S$2+'Assumptions (Solar)'!$S$21*'Assumptions (Solar)'!$S$3)/10^9),0)</f>
        <v>-0.1606473778</v>
      </c>
      <c r="AD977" s="160">
        <f>IF(and($U$902&gt;0,Model!AF$1&lt;='Assumptions (Solar)'!$V$13),PPMT('Assumptions (Solar)'!$V$10,Model!AF$1,'Assumptions (Solar)'!$V$13,'Assumptions (Solar)'!$V$8*Model!$U$902*('Assumptions (Solar)'!$S$20*'Assumptions (Solar)'!$S$2+'Assumptions (Solar)'!$S$21*'Assumptions (Solar)'!$S$3)/10^9),0)</f>
        <v>-0.173499168</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-0.0780140295</v>
      </c>
      <c r="Y980" s="160">
        <f>IF(and($X$902&gt;0,Model!X$1&lt;='Assumptions (Solar)'!$V$13),PPMT('Assumptions (Solar)'!$V$10,Model!X$1,'Assumptions (Solar)'!$V$13,'Assumptions (Solar)'!$V$8*Model!$X$902*('Assumptions (Solar)'!$V$20*'Assumptions (Solar)'!$V$2+'Assumptions (Solar)'!$V$21*'Assumptions (Solar)'!$V$3)/10^9),0)</f>
        <v>-0.08425515186</v>
      </c>
      <c r="Z980" s="160">
        <f>IF(and($X$902&gt;0,Model!Y$1&lt;='Assumptions (Solar)'!$V$13),PPMT('Assumptions (Solar)'!$V$10,Model!Y$1,'Assumptions (Solar)'!$V$13,'Assumptions (Solar)'!$V$8*Model!$X$902*('Assumptions (Solar)'!$V$20*'Assumptions (Solar)'!$V$2+'Assumptions (Solar)'!$V$21*'Assumptions (Solar)'!$V$3)/10^9),0)</f>
        <v>-0.09099556401</v>
      </c>
      <c r="AA980" s="160">
        <f>IF(and($X$902&gt;0,Model!Z$1&lt;='Assumptions (Solar)'!$V$13),PPMT('Assumptions (Solar)'!$V$10,Model!Z$1,'Assumptions (Solar)'!$V$13,'Assumptions (Solar)'!$V$8*Model!$X$902*('Assumptions (Solar)'!$V$20*'Assumptions (Solar)'!$V$2+'Assumptions (Solar)'!$V$21*'Assumptions (Solar)'!$V$3)/10^9),0)</f>
        <v>-0.09827520913</v>
      </c>
      <c r="AB980" s="160">
        <f>IF(and($X$902&gt;0,Model!AA$1&lt;='Assumptions (Solar)'!$V$13),PPMT('Assumptions (Solar)'!$V$10,Model!AA$1,'Assumptions (Solar)'!$V$13,'Assumptions (Solar)'!$V$8*Model!$X$902*('Assumptions (Solar)'!$V$20*'Assumptions (Solar)'!$V$2+'Assumptions (Solar)'!$V$21*'Assumptions (Solar)'!$V$3)/10^9),0)</f>
        <v>-0.1061372259</v>
      </c>
      <c r="AC980" s="160">
        <f>IF(and($X$902&gt;0,Model!AB$1&lt;='Assumptions (Solar)'!$V$13),PPMT('Assumptions (Solar)'!$V$10,Model!AB$1,'Assumptions (Solar)'!$V$13,'Assumptions (Solar)'!$V$8*Model!$X$902*('Assumptions (Solar)'!$V$20*'Assumptions (Solar)'!$V$2+'Assumptions (Solar)'!$V$21*'Assumptions (Solar)'!$V$3)/10^9),0)</f>
        <v>-0.1146282039</v>
      </c>
      <c r="AD980" s="160">
        <f>IF(and($X$902&gt;0,Model!AC$1&lt;='Assumptions (Solar)'!$V$13),PPMT('Assumptions (Solar)'!$V$10,Model!AC$1,'Assumptions (Solar)'!$V$13,'Assumptions (Solar)'!$V$8*Model!$X$902*('Assumptions (Solar)'!$V$20*'Assumptions (Solar)'!$V$2+'Assumptions (Solar)'!$V$21*'Assumptions (Solar)'!$V$3)/10^9),0)</f>
        <v>-0.1237984602</v>
      </c>
      <c r="AE980" s="160">
        <f>IF(and($X$902&gt;0,Model!AD$1&lt;='Assumptions (Solar)'!$V$13),PPMT('Assumptions (Solar)'!$V$10,Model!AD$1,'Assumptions (Solar)'!$V$13,'Assumptions (Solar)'!$V$8*Model!$X$902*('Assumptions (Solar)'!$V$20*'Assumptions (Solar)'!$V$2+'Assumptions (Solar)'!$V$21*'Assumptions (Solar)'!$V$3)/10^9),0)</f>
        <v>-0.1337023371</v>
      </c>
      <c r="AF980" s="160">
        <f>IF(and($X$902&gt;0,Model!AE$1&lt;='Assumptions (Solar)'!$V$13),PPMT('Assumptions (Solar)'!$V$10,Model!AE$1,'Assumptions (Solar)'!$V$13,'Assumptions (Solar)'!$V$8*Model!$X$902*('Assumptions (Solar)'!$V$20*'Assumptions (Solar)'!$V$2+'Assumptions (Solar)'!$V$21*'Assumptions (Solar)'!$V$3)/10^9),0)</f>
        <v>-0.144398524</v>
      </c>
      <c r="AG980" s="160">
        <f>IF(and($X$902&gt;0,Model!AF$1&lt;='Assumptions (Solar)'!$V$13),PPMT('Assumptions (Solar)'!$V$10,Model!AF$1,'Assumptions (Solar)'!$V$13,'Assumptions (Solar)'!$V$8*Model!$X$902*('Assumptions (Solar)'!$V$20*'Assumptions (Solar)'!$V$2+'Assumptions (Solar)'!$V$21*'Assumptions (Solar)'!$V$3)/10^9),0)</f>
        <v>-0.155950406</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-0.05450032213</v>
      </c>
      <c r="Z981" s="160">
        <f>IF(and($Y$902&gt;0,Model!X$1&lt;='Assumptions (Solar)'!$V$13),PPMT('Assumptions (Solar)'!$V$10,Model!X$1,'Assumptions (Solar)'!$V$13,'Assumptions (Solar)'!$V$8*Model!$Y$902*('Assumptions (Solar)'!$W$20*'Assumptions (Solar)'!$W$2+'Assumptions (Solar)'!$W$21*'Assumptions (Solar)'!$W$3)/10^9),0)</f>
        <v>-0.0588603479</v>
      </c>
      <c r="AA981" s="160">
        <f>IF(and($Y$902&gt;0,Model!Y$1&lt;='Assumptions (Solar)'!$V$13),PPMT('Assumptions (Solar)'!$V$10,Model!Y$1,'Assumptions (Solar)'!$V$13,'Assumptions (Solar)'!$V$8*Model!$Y$902*('Assumptions (Solar)'!$W$20*'Assumptions (Solar)'!$W$2+'Assumptions (Solar)'!$W$21*'Assumptions (Solar)'!$W$3)/10^9),0)</f>
        <v>-0.06356917573</v>
      </c>
      <c r="AB981" s="160">
        <f>IF(and($Y$902&gt;0,Model!Z$1&lt;='Assumptions (Solar)'!$V$13),PPMT('Assumptions (Solar)'!$V$10,Model!Z$1,'Assumptions (Solar)'!$V$13,'Assumptions (Solar)'!$V$8*Model!$Y$902*('Assumptions (Solar)'!$W$20*'Assumptions (Solar)'!$W$2+'Assumptions (Solar)'!$W$21*'Assumptions (Solar)'!$W$3)/10^9),0)</f>
        <v>-0.06865470979</v>
      </c>
      <c r="AC981" s="160">
        <f>IF(and($Y$902&gt;0,Model!AA$1&lt;='Assumptions (Solar)'!$V$13),PPMT('Assumptions (Solar)'!$V$10,Model!AA$1,'Assumptions (Solar)'!$V$13,'Assumptions (Solar)'!$V$8*Model!$Y$902*('Assumptions (Solar)'!$W$20*'Assumptions (Solar)'!$W$2+'Assumptions (Solar)'!$W$21*'Assumptions (Solar)'!$W$3)/10^9),0)</f>
        <v>-0.07414708657</v>
      </c>
      <c r="AD981" s="160">
        <f>IF(and($Y$902&gt;0,Model!AB$1&lt;='Assumptions (Solar)'!$V$13),PPMT('Assumptions (Solar)'!$V$10,Model!AB$1,'Assumptions (Solar)'!$V$13,'Assumptions (Solar)'!$V$8*Model!$Y$902*('Assumptions (Solar)'!$W$20*'Assumptions (Solar)'!$W$2+'Assumptions (Solar)'!$W$21*'Assumptions (Solar)'!$W$3)/10^9),0)</f>
        <v>-0.08007885349</v>
      </c>
      <c r="AE981" s="160">
        <f>IF(and($Y$902&gt;0,Model!AC$1&lt;='Assumptions (Solar)'!$V$13),PPMT('Assumptions (Solar)'!$V$10,Model!AC$1,'Assumptions (Solar)'!$V$13,'Assumptions (Solar)'!$V$8*Model!$Y$902*('Assumptions (Solar)'!$W$20*'Assumptions (Solar)'!$W$2+'Assumptions (Solar)'!$W$21*'Assumptions (Solar)'!$W$3)/10^9),0)</f>
        <v>-0.08648516177</v>
      </c>
      <c r="AF981" s="160">
        <f>IF(and($Y$902&gt;0,Model!AD$1&lt;='Assumptions (Solar)'!$V$13),PPMT('Assumptions (Solar)'!$V$10,Model!AD$1,'Assumptions (Solar)'!$V$13,'Assumptions (Solar)'!$V$8*Model!$Y$902*('Assumptions (Solar)'!$W$20*'Assumptions (Solar)'!$W$2+'Assumptions (Solar)'!$W$21*'Assumptions (Solar)'!$W$3)/10^9),0)</f>
        <v>-0.09340397472</v>
      </c>
      <c r="AG981" s="160">
        <f>IF(and($Y$902&gt;0,Model!AE$1&lt;='Assumptions (Solar)'!$V$13),PPMT('Assumptions (Solar)'!$V$10,Model!AE$1,'Assumptions (Solar)'!$V$13,'Assumptions (Solar)'!$V$8*Model!$Y$902*('Assumptions (Solar)'!$W$20*'Assumptions (Solar)'!$W$2+'Assumptions (Solar)'!$W$21*'Assumptions (Solar)'!$W$3)/10^9),0)</f>
        <v>-0.1008762927</v>
      </c>
      <c r="AH981" s="160">
        <f>IF(and($Y$902&gt;0,Model!AF$1&lt;='Assumptions (Solar)'!$V$13),PPMT('Assumptions (Solar)'!$V$10,Model!AF$1,'Assumptions (Solar)'!$V$13,'Assumptions (Solar)'!$V$8*Model!$Y$902*('Assumptions (Solar)'!$W$20*'Assumptions (Solar)'!$W$2+'Assumptions (Solar)'!$W$21*'Assumptions (Solar)'!$W$3)/10^9),0)</f>
        <v>-0.1089463961</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-0.05334443888</v>
      </c>
      <c r="AA982" s="160">
        <f>IF(and($Z$902&gt;0,Model!X$1&lt;='Assumptions (Solar)'!$V$13),PPMT('Assumptions (Solar)'!$V$10,Model!X$1,'Assumptions (Solar)'!$V$13,'Assumptions (Solar)'!$V$8*Model!$Z$902*('Assumptions (Solar)'!$X$20*'Assumptions (Solar)'!$X$2+'Assumptions (Solar)'!$X$21*'Assumptions (Solar)'!$X$3)/10^9),0)</f>
        <v>-0.05761199399</v>
      </c>
      <c r="AB982" s="160">
        <f>IF(and($Z$902&gt;0,Model!Y$1&lt;='Assumptions (Solar)'!$V$13),PPMT('Assumptions (Solar)'!$V$10,Model!Y$1,'Assumptions (Solar)'!$V$13,'Assumptions (Solar)'!$V$8*Model!$Z$902*('Assumptions (Solar)'!$X$20*'Assumptions (Solar)'!$X$2+'Assumptions (Solar)'!$X$21*'Assumptions (Solar)'!$X$3)/10^9),0)</f>
        <v>-0.0622209535</v>
      </c>
      <c r="AC982" s="160">
        <f>IF(and($Z$902&gt;0,Model!Z$1&lt;='Assumptions (Solar)'!$V$13),PPMT('Assumptions (Solar)'!$V$10,Model!Z$1,'Assumptions (Solar)'!$V$13,'Assumptions (Solar)'!$V$8*Model!$Z$902*('Assumptions (Solar)'!$X$20*'Assumptions (Solar)'!$X$2+'Assumptions (Solar)'!$X$21*'Assumptions (Solar)'!$X$3)/10^9),0)</f>
        <v>-0.06719862978</v>
      </c>
      <c r="AD982" s="160">
        <f>IF(and($Z$902&gt;0,Model!AA$1&lt;='Assumptions (Solar)'!$V$13),PPMT('Assumptions (Solar)'!$V$10,Model!AA$1,'Assumptions (Solar)'!$V$13,'Assumptions (Solar)'!$V$8*Model!$Z$902*('Assumptions (Solar)'!$X$20*'Assumptions (Solar)'!$X$2+'Assumptions (Solar)'!$X$21*'Assumptions (Solar)'!$X$3)/10^9),0)</f>
        <v>-0.07257452017</v>
      </c>
      <c r="AE982" s="160">
        <f>IF(and($Z$902&gt;0,Model!AB$1&lt;='Assumptions (Solar)'!$V$13),PPMT('Assumptions (Solar)'!$V$10,Model!AB$1,'Assumptions (Solar)'!$V$13,'Assumptions (Solar)'!$V$8*Model!$Z$902*('Assumptions (Solar)'!$X$20*'Assumptions (Solar)'!$X$2+'Assumptions (Solar)'!$X$21*'Assumptions (Solar)'!$X$3)/10^9),0)</f>
        <v>-0.07838048178</v>
      </c>
      <c r="AF982" s="160">
        <f>IF(and($Z$902&gt;0,Model!AC$1&lt;='Assumptions (Solar)'!$V$13),PPMT('Assumptions (Solar)'!$V$10,Model!AC$1,'Assumptions (Solar)'!$V$13,'Assumptions (Solar)'!$V$8*Model!$Z$902*('Assumptions (Solar)'!$X$20*'Assumptions (Solar)'!$X$2+'Assumptions (Solar)'!$X$21*'Assumptions (Solar)'!$X$3)/10^9),0)</f>
        <v>-0.08465092032</v>
      </c>
      <c r="AG982" s="160">
        <f>IF(and($Z$902&gt;0,Model!AD$1&lt;='Assumptions (Solar)'!$V$13),PPMT('Assumptions (Solar)'!$V$10,Model!AD$1,'Assumptions (Solar)'!$V$13,'Assumptions (Solar)'!$V$8*Model!$Z$902*('Assumptions (Solar)'!$X$20*'Assumptions (Solar)'!$X$2+'Assumptions (Solar)'!$X$21*'Assumptions (Solar)'!$X$3)/10^9),0)</f>
        <v>-0.09142299395</v>
      </c>
      <c r="AH982" s="160">
        <f>IF(and($Z$902&gt;0,Model!AE$1&lt;='Assumptions (Solar)'!$V$13),PPMT('Assumptions (Solar)'!$V$10,Model!AE$1,'Assumptions (Solar)'!$V$13,'Assumptions (Solar)'!$V$8*Model!$Z$902*('Assumptions (Solar)'!$X$20*'Assumptions (Solar)'!$X$2+'Assumptions (Solar)'!$X$21*'Assumptions (Solar)'!$X$3)/10^9),0)</f>
        <v>-0.09873683347</v>
      </c>
      <c r="AI982" s="160">
        <f>IF(and($Z$902&gt;0,Model!AF$1&lt;='Assumptions (Solar)'!$V$13),PPMT('Assumptions (Solar)'!$V$10,Model!AF$1,'Assumptions (Solar)'!$V$13,'Assumptions (Solar)'!$V$8*Model!$Z$902*('Assumptions (Solar)'!$X$20*'Assumptions (Solar)'!$X$2+'Assumptions (Solar)'!$X$21*'Assumptions (Solar)'!$X$3)/10^9),0)</f>
        <v>-0.1066357801</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-0.0521227126</v>
      </c>
      <c r="AB983" s="160">
        <f>IF(and($AA$902&gt;0,Model!X$1&lt;='Assumptions (Solar)'!$V$13),PPMT('Assumptions (Solar)'!$V$10,Model!X$1,'Assumptions (Solar)'!$V$13,'Assumptions (Solar)'!$V$8*Model!$AA$902*('Assumptions (Solar)'!$Y$20*'Assumptions (Solar)'!$Y$2+'Assumptions (Solar)'!$Y$21*'Assumptions (Solar)'!$Y$3)/10^9),0)</f>
        <v>-0.05629252961</v>
      </c>
      <c r="AC983" s="160">
        <f>IF(and($AA$902&gt;0,Model!Y$1&lt;='Assumptions (Solar)'!$V$13),PPMT('Assumptions (Solar)'!$V$10,Model!Y$1,'Assumptions (Solar)'!$V$13,'Assumptions (Solar)'!$V$8*Model!$AA$902*('Assumptions (Solar)'!$Y$20*'Assumptions (Solar)'!$Y$2+'Assumptions (Solar)'!$Y$21*'Assumptions (Solar)'!$Y$3)/10^9),0)</f>
        <v>-0.06079593198</v>
      </c>
      <c r="AD983" s="160">
        <f>IF(and($AA$902&gt;0,Model!Z$1&lt;='Assumptions (Solar)'!$V$13),PPMT('Assumptions (Solar)'!$V$10,Model!Z$1,'Assumptions (Solar)'!$V$13,'Assumptions (Solar)'!$V$8*Model!$AA$902*('Assumptions (Solar)'!$Y$20*'Assumptions (Solar)'!$Y$2+'Assumptions (Solar)'!$Y$21*'Assumptions (Solar)'!$Y$3)/10^9),0)</f>
        <v>-0.06565960654</v>
      </c>
      <c r="AE983" s="160">
        <f>IF(and($AA$902&gt;0,Model!AA$1&lt;='Assumptions (Solar)'!$V$13),PPMT('Assumptions (Solar)'!$V$10,Model!AA$1,'Assumptions (Solar)'!$V$13,'Assumptions (Solar)'!$V$8*Model!$AA$902*('Assumptions (Solar)'!$Y$20*'Assumptions (Solar)'!$Y$2+'Assumptions (Solar)'!$Y$21*'Assumptions (Solar)'!$Y$3)/10^9),0)</f>
        <v>-0.07091237506</v>
      </c>
      <c r="AF983" s="160">
        <f>IF(and($AA$902&gt;0,Model!AB$1&lt;='Assumptions (Solar)'!$V$13),PPMT('Assumptions (Solar)'!$V$10,Model!AB$1,'Assumptions (Solar)'!$V$13,'Assumptions (Solar)'!$V$8*Model!$AA$902*('Assumptions (Solar)'!$Y$20*'Assumptions (Solar)'!$Y$2+'Assumptions (Solar)'!$Y$21*'Assumptions (Solar)'!$Y$3)/10^9),0)</f>
        <v>-0.07658536507</v>
      </c>
      <c r="AG983" s="160">
        <f>IF(and($AA$902&gt;0,Model!AC$1&lt;='Assumptions (Solar)'!$V$13),PPMT('Assumptions (Solar)'!$V$10,Model!AC$1,'Assumptions (Solar)'!$V$13,'Assumptions (Solar)'!$V$8*Model!$AA$902*('Assumptions (Solar)'!$Y$20*'Assumptions (Solar)'!$Y$2+'Assumptions (Solar)'!$Y$21*'Assumptions (Solar)'!$Y$3)/10^9),0)</f>
        <v>-0.08271219427</v>
      </c>
      <c r="AH983" s="160">
        <f>IF(and($AA$902&gt;0,Model!AD$1&lt;='Assumptions (Solar)'!$V$13),PPMT('Assumptions (Solar)'!$V$10,Model!AD$1,'Assumptions (Solar)'!$V$13,'Assumptions (Solar)'!$V$8*Model!$AA$902*('Assumptions (Solar)'!$Y$20*'Assumptions (Solar)'!$Y$2+'Assumptions (Solar)'!$Y$21*'Assumptions (Solar)'!$Y$3)/10^9),0)</f>
        <v>-0.08932916981</v>
      </c>
      <c r="AI983" s="160">
        <f>IF(and($AA$902&gt;0,Model!AE$1&lt;='Assumptions (Solar)'!$V$13),PPMT('Assumptions (Solar)'!$V$10,Model!AE$1,'Assumptions (Solar)'!$V$13,'Assumptions (Solar)'!$V$8*Model!$AA$902*('Assumptions (Solar)'!$Y$20*'Assumptions (Solar)'!$Y$2+'Assumptions (Solar)'!$Y$21*'Assumptions (Solar)'!$Y$3)/10^9),0)</f>
        <v>-0.0964755034</v>
      </c>
      <c r="AJ983" s="160">
        <f>IF(and($AA$902&gt;0,Model!AF$1&lt;='Assumptions (Solar)'!$V$13),PPMT('Assumptions (Solar)'!$V$10,Model!AF$1,'Assumptions (Solar)'!$V$13,'Assumptions (Solar)'!$V$8*Model!$AA$902*('Assumptions (Solar)'!$Y$20*'Assumptions (Solar)'!$Y$2+'Assumptions (Solar)'!$Y$21*'Assumptions (Solar)'!$Y$3)/10^9),0)</f>
        <v>-0.1041935437</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-0.05087737108</v>
      </c>
      <c r="AC984" s="160">
        <f>IF(and($AB$902&gt;0,Model!X$1&lt;='Assumptions (Solar)'!$V$13),PPMT('Assumptions (Solar)'!$V$10,Model!X$1,'Assumptions (Solar)'!$V$13,'Assumptions (Solar)'!$V$8*Model!$AB$902*('Assumptions (Solar)'!$Z$20*'Assumptions (Solar)'!$Z$2+'Assumptions (Solar)'!$Z$21*'Assumptions (Solar)'!$Z$3)/10^9),0)</f>
        <v>-0.05494756077</v>
      </c>
      <c r="AD984" s="160">
        <f>IF(and($AB$902&gt;0,Model!Y$1&lt;='Assumptions (Solar)'!$V$13),PPMT('Assumptions (Solar)'!$V$10,Model!Y$1,'Assumptions (Solar)'!$V$13,'Assumptions (Solar)'!$V$8*Model!$AB$902*('Assumptions (Solar)'!$Z$20*'Assumptions (Solar)'!$Z$2+'Assumptions (Solar)'!$Z$21*'Assumptions (Solar)'!$Z$3)/10^9),0)</f>
        <v>-0.05934336563</v>
      </c>
      <c r="AE984" s="160">
        <f>IF(and($AB$902&gt;0,Model!Z$1&lt;='Assumptions (Solar)'!$V$13),PPMT('Assumptions (Solar)'!$V$10,Model!Z$1,'Assumptions (Solar)'!$V$13,'Assumptions (Solar)'!$V$8*Model!$AB$902*('Assumptions (Solar)'!$Z$20*'Assumptions (Solar)'!$Z$2+'Assumptions (Solar)'!$Z$21*'Assumptions (Solar)'!$Z$3)/10^9),0)</f>
        <v>-0.06409083488</v>
      </c>
      <c r="AF984" s="160">
        <f>IF(and($AB$902&gt;0,Model!AA$1&lt;='Assumptions (Solar)'!$V$13),PPMT('Assumptions (Solar)'!$V$10,Model!AA$1,'Assumptions (Solar)'!$V$13,'Assumptions (Solar)'!$V$8*Model!$AB$902*('Assumptions (Solar)'!$Z$20*'Assumptions (Solar)'!$Z$2+'Assumptions (Solar)'!$Z$21*'Assumptions (Solar)'!$Z$3)/10^9),0)</f>
        <v>-0.06921810167</v>
      </c>
      <c r="AG984" s="160">
        <f>IF(and($AB$902&gt;0,Model!AB$1&lt;='Assumptions (Solar)'!$V$13),PPMT('Assumptions (Solar)'!$V$10,Model!AB$1,'Assumptions (Solar)'!$V$13,'Assumptions (Solar)'!$V$8*Model!$AB$902*('Assumptions (Solar)'!$Z$20*'Assumptions (Solar)'!$Z$2+'Assumptions (Solar)'!$Z$21*'Assumptions (Solar)'!$Z$3)/10^9),0)</f>
        <v>-0.07475554981</v>
      </c>
      <c r="AH984" s="160">
        <f>IF(and($AB$902&gt;0,Model!AC$1&lt;='Assumptions (Solar)'!$V$13),PPMT('Assumptions (Solar)'!$V$10,Model!AC$1,'Assumptions (Solar)'!$V$13,'Assumptions (Solar)'!$V$8*Model!$AB$902*('Assumptions (Solar)'!$Z$20*'Assumptions (Solar)'!$Z$2+'Assumptions (Solar)'!$Z$21*'Assumptions (Solar)'!$Z$3)/10^9),0)</f>
        <v>-0.08073599379</v>
      </c>
      <c r="AI984" s="160">
        <f>IF(and($AB$902&gt;0,Model!AD$1&lt;='Assumptions (Solar)'!$V$13),PPMT('Assumptions (Solar)'!$V$10,Model!AD$1,'Assumptions (Solar)'!$V$13,'Assumptions (Solar)'!$V$8*Model!$AB$902*('Assumptions (Solar)'!$Z$20*'Assumptions (Solar)'!$Z$2+'Assumptions (Solar)'!$Z$21*'Assumptions (Solar)'!$Z$3)/10^9),0)</f>
        <v>-0.0871948733</v>
      </c>
      <c r="AJ984" s="160">
        <f>IF(and($AB$902&gt;0,Model!AE$1&lt;='Assumptions (Solar)'!$V$13),PPMT('Assumptions (Solar)'!$V$10,Model!AE$1,'Assumptions (Solar)'!$V$13,'Assumptions (Solar)'!$V$8*Model!$AB$902*('Assumptions (Solar)'!$Z$20*'Assumptions (Solar)'!$Z$2+'Assumptions (Solar)'!$Z$21*'Assumptions (Solar)'!$Z$3)/10^9),0)</f>
        <v>-0.09417046316</v>
      </c>
      <c r="AK984" s="160">
        <f>IF(and($AB$902&gt;0,Model!AF$1&lt;='Assumptions (Solar)'!$V$13),PPMT('Assumptions (Solar)'!$V$10,Model!AF$1,'Assumptions (Solar)'!$V$13,'Assumptions (Solar)'!$V$8*Model!$AB$902*('Assumptions (Solar)'!$Z$20*'Assumptions (Solar)'!$Z$2+'Assumptions (Solar)'!$Z$21*'Assumptions (Solar)'!$Z$3)/10^9),0)</f>
        <v>-0.1017041002</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-0.04951837872</v>
      </c>
      <c r="AD985" s="160">
        <f>IF(and($AC$902&gt;0,Model!X$1&lt;='Assumptions (Solar)'!$V$13),PPMT('Assumptions (Solar)'!$V$10,Model!X$1,'Assumptions (Solar)'!$V$13,'Assumptions (Solar)'!$V$8*Model!$AC$902*('Assumptions (Solar)'!$AA$20*'Assumptions (Solar)'!$AA$2+'Assumptions (Solar)'!$AA$21*'Assumptions (Solar)'!$AA$3)/10^9),0)</f>
        <v>-0.05347984902</v>
      </c>
      <c r="AE985" s="160">
        <f>IF(and($AC$902&gt;0,Model!Y$1&lt;='Assumptions (Solar)'!$V$13),PPMT('Assumptions (Solar)'!$V$10,Model!Y$1,'Assumptions (Solar)'!$V$13,'Assumptions (Solar)'!$V$8*Model!$AC$902*('Assumptions (Solar)'!$AA$20*'Assumptions (Solar)'!$AA$2+'Assumptions (Solar)'!$AA$21*'Assumptions (Solar)'!$AA$3)/10^9),0)</f>
        <v>-0.05775823694</v>
      </c>
      <c r="AF985" s="160">
        <f>IF(and($AC$902&gt;0,Model!Z$1&lt;='Assumptions (Solar)'!$V$13),PPMT('Assumptions (Solar)'!$V$10,Model!Z$1,'Assumptions (Solar)'!$V$13,'Assumptions (Solar)'!$V$8*Model!$AC$902*('Assumptions (Solar)'!$AA$20*'Assumptions (Solar)'!$AA$2+'Assumptions (Solar)'!$AA$21*'Assumptions (Solar)'!$AA$3)/10^9),0)</f>
        <v>-0.06237889589</v>
      </c>
      <c r="AG985" s="160">
        <f>IF(and($AC$902&gt;0,Model!AA$1&lt;='Assumptions (Solar)'!$V$13),PPMT('Assumptions (Solar)'!$V$10,Model!AA$1,'Assumptions (Solar)'!$V$13,'Assumptions (Solar)'!$V$8*Model!$AC$902*('Assumptions (Solar)'!$AA$20*'Assumptions (Solar)'!$AA$2+'Assumptions (Solar)'!$AA$21*'Assumptions (Solar)'!$AA$3)/10^9),0)</f>
        <v>-0.06736920757</v>
      </c>
      <c r="AH985" s="160">
        <f>IF(and($AC$902&gt;0,Model!AB$1&lt;='Assumptions (Solar)'!$V$13),PPMT('Assumptions (Solar)'!$V$10,Model!AB$1,'Assumptions (Solar)'!$V$13,'Assumptions (Solar)'!$V$8*Model!$AC$902*('Assumptions (Solar)'!$AA$20*'Assumptions (Solar)'!$AA$2+'Assumptions (Solar)'!$AA$21*'Assumptions (Solar)'!$AA$3)/10^9),0)</f>
        <v>-0.07275874417</v>
      </c>
      <c r="AI985" s="160">
        <f>IF(and($AC$902&gt;0,Model!AC$1&lt;='Assumptions (Solar)'!$V$13),PPMT('Assumptions (Solar)'!$V$10,Model!AC$1,'Assumptions (Solar)'!$V$13,'Assumptions (Solar)'!$V$8*Model!$AC$902*('Assumptions (Solar)'!$AA$20*'Assumptions (Solar)'!$AA$2+'Assumptions (Solar)'!$AA$21*'Assumptions (Solar)'!$AA$3)/10^9),0)</f>
        <v>-0.07857944371</v>
      </c>
      <c r="AJ985" s="160">
        <f>IF(and($AC$902&gt;0,Model!AD$1&lt;='Assumptions (Solar)'!$V$13),PPMT('Assumptions (Solar)'!$V$10,Model!AD$1,'Assumptions (Solar)'!$V$13,'Assumptions (Solar)'!$V$8*Model!$AC$902*('Assumptions (Solar)'!$AA$20*'Assumptions (Solar)'!$AA$2+'Assumptions (Solar)'!$AA$21*'Assumptions (Solar)'!$AA$3)/10^9),0)</f>
        <v>-0.0848657992</v>
      </c>
      <c r="AK985" s="160">
        <f>IF(and($AC$902&gt;0,Model!AE$1&lt;='Assumptions (Solar)'!$V$13),PPMT('Assumptions (Solar)'!$V$10,Model!AE$1,'Assumptions (Solar)'!$V$13,'Assumptions (Solar)'!$V$8*Model!$AC$902*('Assumptions (Solar)'!$AA$20*'Assumptions (Solar)'!$AA$2+'Assumptions (Solar)'!$AA$21*'Assumptions (Solar)'!$AA$3)/10^9),0)</f>
        <v>-0.09165506314</v>
      </c>
      <c r="AL985" s="160">
        <f>IF(and($AC$902&gt;0,Model!AF$1&lt;='Assumptions (Solar)'!$V$13),PPMT('Assumptions (Solar)'!$V$10,Model!AF$1,'Assumptions (Solar)'!$V$13,'Assumptions (Solar)'!$V$8*Model!$AC$902*('Assumptions (Solar)'!$AA$20*'Assumptions (Solar)'!$AA$2+'Assumptions (Solar)'!$AA$21*'Assumptions (Solar)'!$AA$3)/10^9),0)</f>
        <v>-0.09898746819</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-0.04808699733</v>
      </c>
      <c r="AE986" s="160">
        <f>IF(and($AD$902&gt;0,Model!X$1&lt;='Assumptions (Solar)'!$V$13),PPMT('Assumptions (Solar)'!$V$10,Model!X$1,'Assumptions (Solar)'!$V$13,'Assumptions (Solar)'!$V$8*Model!$AD$902*('Assumptions (Solar)'!$AB$20*'Assumptions (Solar)'!$AB$2+'Assumptions (Solar)'!$AB$21*'Assumptions (Solar)'!$AB$3)/10^9),0)</f>
        <v>-0.05193395711</v>
      </c>
      <c r="AF986" s="160">
        <f>IF(and($AD$902&gt;0,Model!Y$1&lt;='Assumptions (Solar)'!$V$13),PPMT('Assumptions (Solar)'!$V$10,Model!Y$1,'Assumptions (Solar)'!$V$13,'Assumptions (Solar)'!$V$8*Model!$AD$902*('Assumptions (Solar)'!$AB$20*'Assumptions (Solar)'!$AB$2+'Assumptions (Solar)'!$AB$21*'Assumptions (Solar)'!$AB$3)/10^9),0)</f>
        <v>-0.05608867368</v>
      </c>
      <c r="AG986" s="160">
        <f>IF(and($AD$902&gt;0,Model!Z$1&lt;='Assumptions (Solar)'!$V$13),PPMT('Assumptions (Solar)'!$V$10,Model!Z$1,'Assumptions (Solar)'!$V$13,'Assumptions (Solar)'!$V$8*Model!$AD$902*('Assumptions (Solar)'!$AB$20*'Assumptions (Solar)'!$AB$2+'Assumptions (Solar)'!$AB$21*'Assumptions (Solar)'!$AB$3)/10^9),0)</f>
        <v>-0.06057576758</v>
      </c>
      <c r="AH986" s="160">
        <f>IF(and($AD$902&gt;0,Model!AA$1&lt;='Assumptions (Solar)'!$V$13),PPMT('Assumptions (Solar)'!$V$10,Model!AA$1,'Assumptions (Solar)'!$V$13,'Assumptions (Solar)'!$V$8*Model!$AD$902*('Assumptions (Solar)'!$AB$20*'Assumptions (Solar)'!$AB$2+'Assumptions (Solar)'!$AB$21*'Assumptions (Solar)'!$AB$3)/10^9),0)</f>
        <v>-0.06542182898</v>
      </c>
      <c r="AI986" s="160">
        <f>IF(and($AD$902&gt;0,Model!AB$1&lt;='Assumptions (Solar)'!$V$13),PPMT('Assumptions (Solar)'!$V$10,Model!AB$1,'Assumptions (Solar)'!$V$13,'Assumptions (Solar)'!$V$8*Model!$AD$902*('Assumptions (Solar)'!$AB$20*'Assumptions (Solar)'!$AB$2+'Assumptions (Solar)'!$AB$21*'Assumptions (Solar)'!$AB$3)/10^9),0)</f>
        <v>-0.0706555753</v>
      </c>
      <c r="AJ986" s="160">
        <f>IF(and($AD$902&gt;0,Model!AC$1&lt;='Assumptions (Solar)'!$V$13),PPMT('Assumptions (Solar)'!$V$10,Model!AC$1,'Assumptions (Solar)'!$V$13,'Assumptions (Solar)'!$V$8*Model!$AD$902*('Assumptions (Solar)'!$AB$20*'Assumptions (Solar)'!$AB$2+'Assumptions (Solar)'!$AB$21*'Assumptions (Solar)'!$AB$3)/10^9),0)</f>
        <v>-0.07630802133</v>
      </c>
      <c r="AK986" s="160">
        <f>IF(and($AD$902&gt;0,Model!AD$1&lt;='Assumptions (Solar)'!$V$13),PPMT('Assumptions (Solar)'!$V$10,Model!AD$1,'Assumptions (Solar)'!$V$13,'Assumptions (Solar)'!$V$8*Model!$AD$902*('Assumptions (Solar)'!$AB$20*'Assumptions (Solar)'!$AB$2+'Assumptions (Solar)'!$AB$21*'Assumptions (Solar)'!$AB$3)/10^9),0)</f>
        <v>-0.08241266303</v>
      </c>
      <c r="AL986" s="160">
        <f>IF(and($AD$902&gt;0,Model!AE$1&lt;='Assumptions (Solar)'!$V$13),PPMT('Assumptions (Solar)'!$V$10,Model!AE$1,'Assumptions (Solar)'!$V$13,'Assumptions (Solar)'!$V$8*Model!$AD$902*('Assumptions (Solar)'!$AB$20*'Assumptions (Solar)'!$AB$2+'Assumptions (Solar)'!$AB$21*'Assumptions (Solar)'!$AB$3)/10^9),0)</f>
        <v>-0.08900567608</v>
      </c>
      <c r="AM986" s="160">
        <f>IF(and($AD$902&gt;0,Model!AF$1&lt;='Assumptions (Solar)'!$V$13),PPMT('Assumptions (Solar)'!$V$10,Model!AF$1,'Assumptions (Solar)'!$V$13,'Assumptions (Solar)'!$V$8*Model!$AD$902*('Assumptions (Solar)'!$AB$20*'Assumptions (Solar)'!$AB$2+'Assumptions (Solar)'!$AB$21*'Assumptions (Solar)'!$AB$3)/10^9),0)</f>
        <v>-0.09612613016</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-0.04662792363</v>
      </c>
      <c r="AF987" s="160">
        <f>IF(and($AE$902&gt;0,Model!X$1&lt;='Assumptions (Solar)'!$V$13),PPMT('Assumptions (Solar)'!$V$10,Model!X$1,'Assumptions (Solar)'!$V$13,'Assumptions (Solar)'!$V$8*Model!$AE$902*('Assumptions (Solar)'!$AC$20*'Assumptions (Solar)'!$AC$2+'Assumptions (Solar)'!$AC$21*'Assumptions (Solar)'!$AC$3)/10^9),0)</f>
        <v>-0.05035815752</v>
      </c>
      <c r="AG987" s="160">
        <f>IF(and($AE$902&gt;0,Model!Y$1&lt;='Assumptions (Solar)'!$V$13),PPMT('Assumptions (Solar)'!$V$10,Model!Y$1,'Assumptions (Solar)'!$V$13,'Assumptions (Solar)'!$V$8*Model!$AE$902*('Assumptions (Solar)'!$AC$20*'Assumptions (Solar)'!$AC$2+'Assumptions (Solar)'!$AC$21*'Assumptions (Solar)'!$AC$3)/10^9),0)</f>
        <v>-0.05438681012</v>
      </c>
      <c r="AH987" s="160">
        <f>IF(and($AE$902&gt;0,Model!Z$1&lt;='Assumptions (Solar)'!$V$13),PPMT('Assumptions (Solar)'!$V$10,Model!Z$1,'Assumptions (Solar)'!$V$13,'Assumptions (Solar)'!$V$8*Model!$AE$902*('Assumptions (Solar)'!$AC$20*'Assumptions (Solar)'!$AC$2+'Assumptions (Solar)'!$AC$21*'Assumptions (Solar)'!$AC$3)/10^9),0)</f>
        <v>-0.05873775493</v>
      </c>
      <c r="AI987" s="160">
        <f>IF(and($AE$902&gt;0,Model!AA$1&lt;='Assumptions (Solar)'!$V$13),PPMT('Assumptions (Solar)'!$V$10,Model!AA$1,'Assumptions (Solar)'!$V$13,'Assumptions (Solar)'!$V$8*Model!$AE$902*('Assumptions (Solar)'!$AC$20*'Assumptions (Solar)'!$AC$2+'Assumptions (Solar)'!$AC$21*'Assumptions (Solar)'!$AC$3)/10^9),0)</f>
        <v>-0.06343677532</v>
      </c>
      <c r="AJ987" s="160">
        <f>IF(and($AE$902&gt;0,Model!AB$1&lt;='Assumptions (Solar)'!$V$13),PPMT('Assumptions (Solar)'!$V$10,Model!AB$1,'Assumptions (Solar)'!$V$13,'Assumptions (Solar)'!$V$8*Model!$AE$902*('Assumptions (Solar)'!$AC$20*'Assumptions (Solar)'!$AC$2+'Assumptions (Solar)'!$AC$21*'Assumptions (Solar)'!$AC$3)/10^9),0)</f>
        <v>-0.06851171735</v>
      </c>
      <c r="AK987" s="160">
        <f>IF(and($AE$902&gt;0,Model!AC$1&lt;='Assumptions (Solar)'!$V$13),PPMT('Assumptions (Solar)'!$V$10,Model!AC$1,'Assumptions (Solar)'!$V$13,'Assumptions (Solar)'!$V$8*Model!$AE$902*('Assumptions (Solar)'!$AC$20*'Assumptions (Solar)'!$AC$2+'Assumptions (Solar)'!$AC$21*'Assumptions (Solar)'!$AC$3)/10^9),0)</f>
        <v>-0.07399265473</v>
      </c>
      <c r="AL987" s="160">
        <f>IF(and($AE$902&gt;0,Model!AD$1&lt;='Assumptions (Solar)'!$V$13),PPMT('Assumptions (Solar)'!$V$10,Model!AD$1,'Assumptions (Solar)'!$V$13,'Assumptions (Solar)'!$V$8*Model!$AE$902*('Assumptions (Solar)'!$AC$20*'Assumptions (Solar)'!$AC$2+'Assumptions (Solar)'!$AC$21*'Assumptions (Solar)'!$AC$3)/10^9),0)</f>
        <v>-0.07991206711</v>
      </c>
      <c r="AM987" s="160">
        <f>IF(and($AE$902&gt;0,Model!AE$1&lt;='Assumptions (Solar)'!$V$13),PPMT('Assumptions (Solar)'!$V$10,Model!AE$1,'Assumptions (Solar)'!$V$13,'Assumptions (Solar)'!$V$8*Model!$AE$902*('Assumptions (Solar)'!$AC$20*'Assumptions (Solar)'!$AC$2+'Assumptions (Solar)'!$AC$21*'Assumptions (Solar)'!$AC$3)/10^9),0)</f>
        <v>-0.08630503248</v>
      </c>
      <c r="AN987" s="160">
        <f>IF(and($AE$902&gt;0,Model!AF$1&lt;='Assumptions (Solar)'!$V$13),PPMT('Assumptions (Solar)'!$V$10,Model!AF$1,'Assumptions (Solar)'!$V$13,'Assumptions (Solar)'!$V$8*Model!$AE$902*('Assumptions (Solar)'!$AC$20*'Assumptions (Solar)'!$AC$2+'Assumptions (Solar)'!$AC$21*'Assumptions (Solar)'!$AC$3)/10^9),0)</f>
        <v>-0.09320943508</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-0.04504569699</v>
      </c>
      <c r="AG988" s="160">
        <f>IF(and($AF$902&gt;0,Model!X$1&lt;='Assumptions (Solar)'!$V$13),PPMT('Assumptions (Solar)'!$V$10,Model!X$1,'Assumptions (Solar)'!$V$13,'Assumptions (Solar)'!$V$8*Model!$AF$902*('Assumptions (Solar)'!$AD$20*'Assumptions (Solar)'!$AD$2+'Assumptions (Solar)'!$AD$21*'Assumptions (Solar)'!$AD$3)/10^9),0)</f>
        <v>-0.04864935275</v>
      </c>
      <c r="AH988" s="160">
        <f>IF(and($AF$902&gt;0,Model!Y$1&lt;='Assumptions (Solar)'!$V$13),PPMT('Assumptions (Solar)'!$V$10,Model!Y$1,'Assumptions (Solar)'!$V$13,'Assumptions (Solar)'!$V$8*Model!$AF$902*('Assumptions (Solar)'!$AD$20*'Assumptions (Solar)'!$AD$2+'Assumptions (Solar)'!$AD$21*'Assumptions (Solar)'!$AD$3)/10^9),0)</f>
        <v>-0.05254130097</v>
      </c>
      <c r="AI988" s="160">
        <f>IF(and($AF$902&gt;0,Model!Z$1&lt;='Assumptions (Solar)'!$V$13),PPMT('Assumptions (Solar)'!$V$10,Model!Z$1,'Assumptions (Solar)'!$V$13,'Assumptions (Solar)'!$V$8*Model!$AF$902*('Assumptions (Solar)'!$AD$20*'Assumptions (Solar)'!$AD$2+'Assumptions (Solar)'!$AD$21*'Assumptions (Solar)'!$AD$3)/10^9),0)</f>
        <v>-0.05674460504</v>
      </c>
      <c r="AJ988" s="160">
        <f>IF(and($AF$902&gt;0,Model!AA$1&lt;='Assumptions (Solar)'!$V$13),PPMT('Assumptions (Solar)'!$V$10,Model!AA$1,'Assumptions (Solar)'!$V$13,'Assumptions (Solar)'!$V$8*Model!$AF$902*('Assumptions (Solar)'!$AD$20*'Assumptions (Solar)'!$AD$2+'Assumptions (Solar)'!$AD$21*'Assumptions (Solar)'!$AD$3)/10^9),0)</f>
        <v>-0.06128417345</v>
      </c>
      <c r="AK988" s="160">
        <f>IF(and($AF$902&gt;0,Model!AB$1&lt;='Assumptions (Solar)'!$V$13),PPMT('Assumptions (Solar)'!$V$10,Model!AB$1,'Assumptions (Solar)'!$V$13,'Assumptions (Solar)'!$V$8*Model!$AF$902*('Assumptions (Solar)'!$AD$20*'Assumptions (Solar)'!$AD$2+'Assumptions (Solar)'!$AD$21*'Assumptions (Solar)'!$AD$3)/10^9),0)</f>
        <v>-0.06618690732</v>
      </c>
      <c r="AL988" s="160">
        <f>IF(and($AF$902&gt;0,Model!AC$1&lt;='Assumptions (Solar)'!$V$13),PPMT('Assumptions (Solar)'!$V$10,Model!AC$1,'Assumptions (Solar)'!$V$13,'Assumptions (Solar)'!$V$8*Model!$AF$902*('Assumptions (Solar)'!$AD$20*'Assumptions (Solar)'!$AD$2+'Assumptions (Solar)'!$AD$21*'Assumptions (Solar)'!$AD$3)/10^9),0)</f>
        <v>-0.07148185991</v>
      </c>
      <c r="AM988" s="160">
        <f>IF(and($AF$902&gt;0,Model!AD$1&lt;='Assumptions (Solar)'!$V$13),PPMT('Assumptions (Solar)'!$V$10,Model!AD$1,'Assumptions (Solar)'!$V$13,'Assumptions (Solar)'!$V$8*Model!$AF$902*('Assumptions (Solar)'!$AD$20*'Assumptions (Solar)'!$AD$2+'Assumptions (Solar)'!$AD$21*'Assumptions (Solar)'!$AD$3)/10^9),0)</f>
        <v>-0.0772004087</v>
      </c>
      <c r="AN988" s="160">
        <f>IF(and($AF$902&gt;0,Model!AE$1&lt;='Assumptions (Solar)'!$V$13),PPMT('Assumptions (Solar)'!$V$10,Model!AE$1,'Assumptions (Solar)'!$V$13,'Assumptions (Solar)'!$V$8*Model!$AF$902*('Assumptions (Solar)'!$AD$20*'Assumptions (Solar)'!$AD$2+'Assumptions (Solar)'!$AD$21*'Assumptions (Solar)'!$AD$3)/10^9),0)</f>
        <v>-0.0833764414</v>
      </c>
      <c r="AO988" s="160">
        <f>IF(and($AF$902&gt;0,Model!AF$1&lt;='Assumptions (Solar)'!$V$13),PPMT('Assumptions (Solar)'!$V$10,Model!AF$1,'Assumptions (Solar)'!$V$13,'Assumptions (Solar)'!$V$8*Model!$AF$902*('Assumptions (Solar)'!$AD$20*'Assumptions (Solar)'!$AD$2+'Assumptions (Solar)'!$AD$21*'Assumptions (Solar)'!$AD$3)/10^9),0)</f>
        <v>-0.09004655671</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-0.04338398852</v>
      </c>
      <c r="AH989" s="160">
        <f>IF(and($AG$902&gt;0,Model!X$1&lt;='Assumptions (Solar)'!$V$13),PPMT('Assumptions (Solar)'!$V$10,Model!X$1,'Assumptions (Solar)'!$V$13,'Assumptions (Solar)'!$V$8*Model!$AG$902*('Assumptions (Solar)'!$AE$20*'Assumptions (Solar)'!$AE$2+'Assumptions (Solar)'!$AE$21*'Assumptions (Solar)'!$AE$3)/10^9),0)</f>
        <v>-0.0468547076</v>
      </c>
      <c r="AI989" s="160">
        <f>IF(and($AG$902&gt;0,Model!Y$1&lt;='Assumptions (Solar)'!$V$13),PPMT('Assumptions (Solar)'!$V$10,Model!Y$1,'Assumptions (Solar)'!$V$13,'Assumptions (Solar)'!$V$8*Model!$AG$902*('Assumptions (Solar)'!$AE$20*'Assumptions (Solar)'!$AE$2+'Assumptions (Solar)'!$AE$21*'Assumptions (Solar)'!$AE$3)/10^9),0)</f>
        <v>-0.05060308421</v>
      </c>
      <c r="AJ989" s="160">
        <f>IF(and($AG$902&gt;0,Model!Z$1&lt;='Assumptions (Solar)'!$V$13),PPMT('Assumptions (Solar)'!$V$10,Model!Z$1,'Assumptions (Solar)'!$V$13,'Assumptions (Solar)'!$V$8*Model!$AG$902*('Assumptions (Solar)'!$AE$20*'Assumptions (Solar)'!$AE$2+'Assumptions (Solar)'!$AE$21*'Assumptions (Solar)'!$AE$3)/10^9),0)</f>
        <v>-0.05465133095</v>
      </c>
      <c r="AK989" s="160">
        <f>IF(and($AG$902&gt;0,Model!AA$1&lt;='Assumptions (Solar)'!$V$13),PPMT('Assumptions (Solar)'!$V$10,Model!AA$1,'Assumptions (Solar)'!$V$13,'Assumptions (Solar)'!$V$8*Model!$AG$902*('Assumptions (Solar)'!$AE$20*'Assumptions (Solar)'!$AE$2+'Assumptions (Solar)'!$AE$21*'Assumptions (Solar)'!$AE$3)/10^9),0)</f>
        <v>-0.05902343742</v>
      </c>
      <c r="AL989" s="160">
        <f>IF(and($AG$902&gt;0,Model!AB$1&lt;='Assumptions (Solar)'!$V$13),PPMT('Assumptions (Solar)'!$V$10,Model!AB$1,'Assumptions (Solar)'!$V$13,'Assumptions (Solar)'!$V$8*Model!$AG$902*('Assumptions (Solar)'!$AE$20*'Assumptions (Solar)'!$AE$2+'Assumptions (Solar)'!$AE$21*'Assumptions (Solar)'!$AE$3)/10^9),0)</f>
        <v>-0.06374531242</v>
      </c>
      <c r="AM989" s="160">
        <f>IF(and($AG$902&gt;0,Model!AC$1&lt;='Assumptions (Solar)'!$V$13),PPMT('Assumptions (Solar)'!$V$10,Model!AC$1,'Assumptions (Solar)'!$V$13,'Assumptions (Solar)'!$V$8*Model!$AG$902*('Assumptions (Solar)'!$AE$20*'Assumptions (Solar)'!$AE$2+'Assumptions (Solar)'!$AE$21*'Assumptions (Solar)'!$AE$3)/10^9),0)</f>
        <v>-0.06884493741</v>
      </c>
      <c r="AN989" s="160">
        <f>IF(and($AG$902&gt;0,Model!AD$1&lt;='Assumptions (Solar)'!$V$13),PPMT('Assumptions (Solar)'!$V$10,Model!AD$1,'Assumptions (Solar)'!$V$13,'Assumptions (Solar)'!$V$8*Model!$AG$902*('Assumptions (Solar)'!$AE$20*'Assumptions (Solar)'!$AE$2+'Assumptions (Solar)'!$AE$21*'Assumptions (Solar)'!$AE$3)/10^9),0)</f>
        <v>-0.0743525324</v>
      </c>
      <c r="AO989" s="160">
        <f>IF(and($AG$902&gt;0,Model!AE$1&lt;='Assumptions (Solar)'!$V$13),PPMT('Assumptions (Solar)'!$V$10,Model!AE$1,'Assumptions (Solar)'!$V$13,'Assumptions (Solar)'!$V$8*Model!$AG$902*('Assumptions (Solar)'!$AE$20*'Assumptions (Solar)'!$AE$2+'Assumptions (Solar)'!$AE$21*'Assumptions (Solar)'!$AE$3)/10^9),0)</f>
        <v>-0.08030073499</v>
      </c>
      <c r="AP989" s="160">
        <f>IF(and($AG$902&gt;0,Model!AF$1&lt;='Assumptions (Solar)'!$V$13),PPMT('Assumptions (Solar)'!$V$10,Model!AF$1,'Assumptions (Solar)'!$V$13,'Assumptions (Solar)'!$V$8*Model!$AG$902*('Assumptions (Solar)'!$AE$20*'Assumptions (Solar)'!$AE$2+'Assumptions (Solar)'!$AE$21*'Assumptions (Solar)'!$AE$3)/10^9),0)</f>
        <v>-0.08672479379</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-0.0416402992</v>
      </c>
      <c r="AI990" s="160">
        <f>IF(and($AH$902&gt;0,Model!X$1&lt;='Assumptions (Solar)'!$V$13),PPMT('Assumptions (Solar)'!$V$10,Model!X$1,'Assumptions (Solar)'!$V$13,'Assumptions (Solar)'!$V$8*Model!$AH$902*('Assumptions (Solar)'!$AF$20*'Assumptions (Solar)'!$AF$2+'Assumptions (Solar)'!$AF$21*'Assumptions (Solar)'!$AF$3)/10^9),0)</f>
        <v>-0.04497152313</v>
      </c>
      <c r="AJ990" s="160">
        <f>IF(and($AH$902&gt;0,Model!Y$1&lt;='Assumptions (Solar)'!$V$13),PPMT('Assumptions (Solar)'!$V$10,Model!Y$1,'Assumptions (Solar)'!$V$13,'Assumptions (Solar)'!$V$8*Model!$AH$902*('Assumptions (Solar)'!$AF$20*'Assumptions (Solar)'!$AF$2+'Assumptions (Solar)'!$AF$21*'Assumptions (Solar)'!$AF$3)/10^9),0)</f>
        <v>-0.04856924499</v>
      </c>
      <c r="AK990" s="160">
        <f>IF(and($AH$902&gt;0,Model!Z$1&lt;='Assumptions (Solar)'!$V$13),PPMT('Assumptions (Solar)'!$V$10,Model!Z$1,'Assumptions (Solar)'!$V$13,'Assumptions (Solar)'!$V$8*Model!$AH$902*('Assumptions (Solar)'!$AF$20*'Assumptions (Solar)'!$AF$2+'Assumptions (Solar)'!$AF$21*'Assumptions (Solar)'!$AF$3)/10^9),0)</f>
        <v>-0.05245478458</v>
      </c>
      <c r="AL990" s="160">
        <f>IF(and($AH$902&gt;0,Model!AA$1&lt;='Assumptions (Solar)'!$V$13),PPMT('Assumptions (Solar)'!$V$10,Model!AA$1,'Assumptions (Solar)'!$V$13,'Assumptions (Solar)'!$V$8*Model!$AH$902*('Assumptions (Solar)'!$AF$20*'Assumptions (Solar)'!$AF$2+'Assumptions (Solar)'!$AF$21*'Assumptions (Solar)'!$AF$3)/10^9),0)</f>
        <v>-0.05665116735</v>
      </c>
      <c r="AM990" s="160">
        <f>IF(and($AH$902&gt;0,Model!AB$1&lt;='Assumptions (Solar)'!$V$13),PPMT('Assumptions (Solar)'!$V$10,Model!AB$1,'Assumptions (Solar)'!$V$13,'Assumptions (Solar)'!$V$8*Model!$AH$902*('Assumptions (Solar)'!$AF$20*'Assumptions (Solar)'!$AF$2+'Assumptions (Solar)'!$AF$21*'Assumptions (Solar)'!$AF$3)/10^9),0)</f>
        <v>-0.06118326074</v>
      </c>
      <c r="AN990" s="160">
        <f>IF(and($AH$902&gt;0,Model!AC$1&lt;='Assumptions (Solar)'!$V$13),PPMT('Assumptions (Solar)'!$V$10,Model!AC$1,'Assumptions (Solar)'!$V$13,'Assumptions (Solar)'!$V$8*Model!$AH$902*('Assumptions (Solar)'!$AF$20*'Assumptions (Solar)'!$AF$2+'Assumptions (Solar)'!$AF$21*'Assumptions (Solar)'!$AF$3)/10^9),0)</f>
        <v>-0.0660779216</v>
      </c>
      <c r="AO990" s="160">
        <f>IF(and($AH$902&gt;0,Model!AD$1&lt;='Assumptions (Solar)'!$V$13),PPMT('Assumptions (Solar)'!$V$10,Model!AD$1,'Assumptions (Solar)'!$V$13,'Assumptions (Solar)'!$V$8*Model!$AH$902*('Assumptions (Solar)'!$AF$20*'Assumptions (Solar)'!$AF$2+'Assumptions (Solar)'!$AF$21*'Assumptions (Solar)'!$AF$3)/10^9),0)</f>
        <v>-0.07136415533</v>
      </c>
      <c r="AP990" s="160">
        <f>IF(and($AH$902&gt;0,Model!AE$1&lt;='Assumptions (Solar)'!$V$13),PPMT('Assumptions (Solar)'!$V$10,Model!AE$1,'Assumptions (Solar)'!$V$13,'Assumptions (Solar)'!$V$8*Model!$AH$902*('Assumptions (Solar)'!$AF$20*'Assumptions (Solar)'!$AF$2+'Assumptions (Solar)'!$AF$21*'Assumptions (Solar)'!$AF$3)/10^9),0)</f>
        <v>-0.07707328775</v>
      </c>
      <c r="AQ990" s="160">
        <f>IF(and($AH$902&gt;0,Model!AF$1&lt;='Assumptions (Solar)'!$V$13),PPMT('Assumptions (Solar)'!$V$10,Model!AF$1,'Assumptions (Solar)'!$V$13,'Assumptions (Solar)'!$V$8*Model!$AH$902*('Assumptions (Solar)'!$AF$20*'Assumptions (Solar)'!$AF$2+'Assumptions (Solar)'!$AF$21*'Assumptions (Solar)'!$AF$3)/10^9),0)</f>
        <v>-0.08323915077</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-0.0420971939</v>
      </c>
      <c r="AJ991" s="160">
        <f>IF(and($AI$902&gt;0,Model!X$1&lt;='Assumptions (Solar)'!$V$13),PPMT('Assumptions (Solar)'!$V$10,Model!X$1,'Assumptions (Solar)'!$V$13,'Assumptions (Solar)'!$V$8*Model!$AI$902*('Assumptions (Solar)'!$AG$20*'Assumptions (Solar)'!$AG$2+'Assumptions (Solar)'!$AG$21*'Assumptions (Solar)'!$AG$3)/10^9),0)</f>
        <v>-0.04546496941</v>
      </c>
      <c r="AK991" s="160">
        <f>IF(and($AI$902&gt;0,Model!Y$1&lt;='Assumptions (Solar)'!$V$13),PPMT('Assumptions (Solar)'!$V$10,Model!Y$1,'Assumptions (Solar)'!$V$13,'Assumptions (Solar)'!$V$8*Model!$AI$902*('Assumptions (Solar)'!$AG$20*'Assumptions (Solar)'!$AG$2+'Assumptions (Solar)'!$AG$21*'Assumptions (Solar)'!$AG$3)/10^9),0)</f>
        <v>-0.04910216696</v>
      </c>
      <c r="AL991" s="160">
        <f>IF(and($AI$902&gt;0,Model!Z$1&lt;='Assumptions (Solar)'!$V$13),PPMT('Assumptions (Solar)'!$V$10,Model!Z$1,'Assumptions (Solar)'!$V$13,'Assumptions (Solar)'!$V$8*Model!$AI$902*('Assumptions (Solar)'!$AG$20*'Assumptions (Solar)'!$AG$2+'Assumptions (Solar)'!$AG$21*'Assumptions (Solar)'!$AG$3)/10^9),0)</f>
        <v>-0.05303034032</v>
      </c>
      <c r="AM991" s="160">
        <f>IF(and($AI$902&gt;0,Model!AA$1&lt;='Assumptions (Solar)'!$V$13),PPMT('Assumptions (Solar)'!$V$10,Model!AA$1,'Assumptions (Solar)'!$V$13,'Assumptions (Solar)'!$V$8*Model!$AI$902*('Assumptions (Solar)'!$AG$20*'Assumptions (Solar)'!$AG$2+'Assumptions (Solar)'!$AG$21*'Assumptions (Solar)'!$AG$3)/10^9),0)</f>
        <v>-0.05727276754</v>
      </c>
      <c r="AN991" s="160">
        <f>IF(and($AI$902&gt;0,Model!AB$1&lt;='Assumptions (Solar)'!$V$13),PPMT('Assumptions (Solar)'!$V$10,Model!AB$1,'Assumptions (Solar)'!$V$13,'Assumptions (Solar)'!$V$8*Model!$AI$902*('Assumptions (Solar)'!$AG$20*'Assumptions (Solar)'!$AG$2+'Assumptions (Solar)'!$AG$21*'Assumptions (Solar)'!$AG$3)/10^9),0)</f>
        <v>-0.06185458895</v>
      </c>
      <c r="AO991" s="160">
        <f>IF(and($AI$902&gt;0,Model!AC$1&lt;='Assumptions (Solar)'!$V$13),PPMT('Assumptions (Solar)'!$V$10,Model!AC$1,'Assumptions (Solar)'!$V$13,'Assumptions (Solar)'!$V$8*Model!$AI$902*('Assumptions (Solar)'!$AG$20*'Assumptions (Solar)'!$AG$2+'Assumptions (Solar)'!$AG$21*'Assumptions (Solar)'!$AG$3)/10^9),0)</f>
        <v>-0.06680295606</v>
      </c>
      <c r="AP991" s="160">
        <f>IF(and($AI$902&gt;0,Model!AD$1&lt;='Assumptions (Solar)'!$V$13),PPMT('Assumptions (Solar)'!$V$10,Model!AD$1,'Assumptions (Solar)'!$V$13,'Assumptions (Solar)'!$V$8*Model!$AI$902*('Assumptions (Solar)'!$AG$20*'Assumptions (Solar)'!$AG$2+'Assumptions (Solar)'!$AG$21*'Assumptions (Solar)'!$AG$3)/10^9),0)</f>
        <v>-0.07214719255</v>
      </c>
      <c r="AQ991" s="160">
        <f>IF(and($AI$902&gt;0,Model!AE$1&lt;='Assumptions (Solar)'!$V$13),PPMT('Assumptions (Solar)'!$V$10,Model!AE$1,'Assumptions (Solar)'!$V$13,'Assumptions (Solar)'!$V$8*Model!$AI$902*('Assumptions (Solar)'!$AG$20*'Assumptions (Solar)'!$AG$2+'Assumptions (Solar)'!$AG$21*'Assumptions (Solar)'!$AG$3)/10^9),0)</f>
        <v>-0.07791896795</v>
      </c>
      <c r="AR991" s="160">
        <f>IF(and($AI$902&gt;0,Model!AF$1&lt;='Assumptions (Solar)'!$V$13),PPMT('Assumptions (Solar)'!$V$10,Model!AF$1,'Assumptions (Solar)'!$V$13,'Assumptions (Solar)'!$V$8*Model!$AI$902*('Assumptions (Solar)'!$AG$20*'Assumptions (Solar)'!$AG$2+'Assumptions (Solar)'!$AG$21*'Assumptions (Solar)'!$AG$3)/10^9),0)</f>
        <v>-0.08415248539</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-0.04255606739</v>
      </c>
      <c r="AK992" s="177">
        <f>IF(and($AJ$902&gt;0,Model!X$1&lt;='Assumptions (Solar)'!$V$13),PPMT('Assumptions (Solar)'!$V$10,Model!X$1,'Assumptions (Solar)'!$V$13,'Assumptions (Solar)'!$V$8*Model!$AJ$902*('Assumptions (Solar)'!$AH$20*'Assumptions (Solar)'!$AH$2+'Assumptions (Solar)'!$AH$21*'Assumptions (Solar)'!$AH$3)/10^9),0)</f>
        <v>-0.04596055278</v>
      </c>
      <c r="AL992" s="177">
        <f>IF(and($AJ$902&gt;0,Model!Y$1&lt;='Assumptions (Solar)'!$V$13),PPMT('Assumptions (Solar)'!$V$10,Model!Y$1,'Assumptions (Solar)'!$V$13,'Assumptions (Solar)'!$V$8*Model!$AJ$902*('Assumptions (Solar)'!$AH$20*'Assumptions (Solar)'!$AH$2+'Assumptions (Solar)'!$AH$21*'Assumptions (Solar)'!$AH$3)/10^9),0)</f>
        <v>-0.049637397</v>
      </c>
      <c r="AM992" s="177">
        <f>IF(and($AJ$902&gt;0,Model!Z$1&lt;='Assumptions (Solar)'!$V$13),PPMT('Assumptions (Solar)'!$V$10,Model!Z$1,'Assumptions (Solar)'!$V$13,'Assumptions (Solar)'!$V$8*Model!$AJ$902*('Assumptions (Solar)'!$AH$20*'Assumptions (Solar)'!$AH$2+'Assumptions (Solar)'!$AH$21*'Assumptions (Solar)'!$AH$3)/10^9),0)</f>
        <v>-0.05360838876</v>
      </c>
      <c r="AN992" s="177">
        <f>IF(and($AJ$902&gt;0,Model!AA$1&lt;='Assumptions (Solar)'!$V$13),PPMT('Assumptions (Solar)'!$V$10,Model!AA$1,'Assumptions (Solar)'!$V$13,'Assumptions (Solar)'!$V$8*Model!$AJ$902*('Assumptions (Solar)'!$AH$20*'Assumptions (Solar)'!$AH$2+'Assumptions (Solar)'!$AH$21*'Assumptions (Solar)'!$AH$3)/10^9),0)</f>
        <v>-0.05789705986</v>
      </c>
      <c r="AO992" s="177">
        <f>IF(and($AJ$902&gt;0,Model!AB$1&lt;='Assumptions (Solar)'!$V$13),PPMT('Assumptions (Solar)'!$V$10,Model!AB$1,'Assumptions (Solar)'!$V$13,'Assumptions (Solar)'!$V$8*Model!$AJ$902*('Assumptions (Solar)'!$AH$20*'Assumptions (Solar)'!$AH$2+'Assumptions (Solar)'!$AH$21*'Assumptions (Solar)'!$AH$3)/10^9),0)</f>
        <v>-0.06252882465</v>
      </c>
      <c r="AP992" s="177">
        <f>IF(and($AJ$902&gt;0,Model!AC$1&lt;='Assumptions (Solar)'!$V$13),PPMT('Assumptions (Solar)'!$V$10,Model!AC$1,'Assumptions (Solar)'!$V$13,'Assumptions (Solar)'!$V$8*Model!$AJ$902*('Assumptions (Solar)'!$AH$20*'Assumptions (Solar)'!$AH$2+'Assumptions (Solar)'!$AH$21*'Assumptions (Solar)'!$AH$3)/10^9),0)</f>
        <v>-0.06753113062</v>
      </c>
      <c r="AQ992" s="177">
        <f>IF(and($AJ$902&gt;0,Model!AD$1&lt;='Assumptions (Solar)'!$V$13),PPMT('Assumptions (Solar)'!$V$10,Model!AD$1,'Assumptions (Solar)'!$V$13,'Assumptions (Solar)'!$V$8*Model!$AJ$902*('Assumptions (Solar)'!$AH$20*'Assumptions (Solar)'!$AH$2+'Assumptions (Solar)'!$AH$21*'Assumptions (Solar)'!$AH$3)/10^9),0)</f>
        <v>-0.07293362107</v>
      </c>
      <c r="AR992" s="177">
        <f>IF(and($AJ$902&gt;0,Model!AE$1&lt;='Assumptions (Solar)'!$V$13),PPMT('Assumptions (Solar)'!$V$10,Model!AE$1,'Assumptions (Solar)'!$V$13,'Assumptions (Solar)'!$V$8*Model!$AJ$902*('Assumptions (Solar)'!$AH$20*'Assumptions (Solar)'!$AH$2+'Assumptions (Solar)'!$AH$21*'Assumptions (Solar)'!$AH$3)/10^9),0)</f>
        <v>-0.07876831076</v>
      </c>
      <c r="AS992" s="177">
        <f>IF(and($AJ$902&gt;0,Model!AF$1&lt;='Assumptions (Solar)'!$V$13),PPMT('Assumptions (Solar)'!$V$10,Model!AF$1,'Assumptions (Solar)'!$V$13,'Assumptions (Solar)'!$V$8*Model!$AJ$902*('Assumptions (Solar)'!$AH$20*'Assumptions (Solar)'!$AH$2+'Assumptions (Solar)'!$AH$21*'Assumptions (Solar)'!$AH$3)/10^9),0)</f>
        <v>-0.08506977562</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-0.04296404161</v>
      </c>
      <c r="AL993" s="160">
        <f>IF(and($AK$902&gt;0,Model!X$1&lt;='Assumptions (Solar)'!$V$13),PPMT('Assumptions (Solar)'!$V$10,Model!X$1,'Assumptions (Solar)'!$V$13,'Assumptions (Solar)'!$V$8*Model!$AK$902*('Assumptions (Solar)'!$AI$20*'Assumptions (Solar)'!$AI$2+'Assumptions (Solar)'!$AI$21*'Assumptions (Solar)'!$AI$3)/10^9),0)</f>
        <v>-0.04640116494</v>
      </c>
      <c r="AM993" s="160">
        <f>IF(and($AK$902&gt;0,Model!Y$1&lt;='Assumptions (Solar)'!$V$13),PPMT('Assumptions (Solar)'!$V$10,Model!Y$1,'Assumptions (Solar)'!$V$13,'Assumptions (Solar)'!$V$8*Model!$AK$902*('Assumptions (Solar)'!$AI$20*'Assumptions (Solar)'!$AI$2+'Assumptions (Solar)'!$AI$21*'Assumptions (Solar)'!$AI$3)/10^9),0)</f>
        <v>-0.05011325813</v>
      </c>
      <c r="AN993" s="160">
        <f>IF(and($AK$902&gt;0,Model!Z$1&lt;='Assumptions (Solar)'!$V$13),PPMT('Assumptions (Solar)'!$V$10,Model!Z$1,'Assumptions (Solar)'!$V$13,'Assumptions (Solar)'!$V$8*Model!$AK$902*('Assumptions (Solar)'!$AI$20*'Assumptions (Solar)'!$AI$2+'Assumptions (Solar)'!$AI$21*'Assumptions (Solar)'!$AI$3)/10^9),0)</f>
        <v>-0.05412231878</v>
      </c>
      <c r="AO993" s="160">
        <f>IF(and($AK$902&gt;0,Model!AA$1&lt;='Assumptions (Solar)'!$V$13),PPMT('Assumptions (Solar)'!$V$10,Model!AA$1,'Assumptions (Solar)'!$V$13,'Assumptions (Solar)'!$V$8*Model!$AK$902*('Assumptions (Solar)'!$AI$20*'Assumptions (Solar)'!$AI$2+'Assumptions (Solar)'!$AI$21*'Assumptions (Solar)'!$AI$3)/10^9),0)</f>
        <v>-0.05845210429</v>
      </c>
      <c r="AP993" s="160">
        <f>IF(and($AK$902&gt;0,Model!AB$1&lt;='Assumptions (Solar)'!$V$13),PPMT('Assumptions (Solar)'!$V$10,Model!AB$1,'Assumptions (Solar)'!$V$13,'Assumptions (Solar)'!$V$8*Model!$AK$902*('Assumptions (Solar)'!$AI$20*'Assumptions (Solar)'!$AI$2+'Assumptions (Solar)'!$AI$21*'Assumptions (Solar)'!$AI$3)/10^9),0)</f>
        <v>-0.06312827263</v>
      </c>
      <c r="AQ993" s="160">
        <f>IF(and($AK$902&gt;0,Model!AC$1&lt;='Assumptions (Solar)'!$V$13),PPMT('Assumptions (Solar)'!$V$10,Model!AC$1,'Assumptions (Solar)'!$V$13,'Assumptions (Solar)'!$V$8*Model!$AK$902*('Assumptions (Solar)'!$AI$20*'Assumptions (Solar)'!$AI$2+'Assumptions (Solar)'!$AI$21*'Assumptions (Solar)'!$AI$3)/10^9),0)</f>
        <v>-0.06817853444</v>
      </c>
      <c r="AR993" s="160">
        <f>IF(and($AK$902&gt;0,Model!AD$1&lt;='Assumptions (Solar)'!$V$13),PPMT('Assumptions (Solar)'!$V$10,Model!AD$1,'Assumptions (Solar)'!$V$13,'Assumptions (Solar)'!$V$8*Model!$AK$902*('Assumptions (Solar)'!$AI$20*'Assumptions (Solar)'!$AI$2+'Assumptions (Solar)'!$AI$21*'Assumptions (Solar)'!$AI$3)/10^9),0)</f>
        <v>-0.07363281719</v>
      </c>
      <c r="AS993" s="160">
        <f>IF(and($AK$902&gt;0,Model!AE$1&lt;='Assumptions (Solar)'!$V$13),PPMT('Assumptions (Solar)'!$V$10,Model!AE$1,'Assumptions (Solar)'!$V$13,'Assumptions (Solar)'!$V$8*Model!$AK$902*('Assumptions (Solar)'!$AI$20*'Assumptions (Solar)'!$AI$2+'Assumptions (Solar)'!$AI$21*'Assumptions (Solar)'!$AI$3)/10^9),0)</f>
        <v>-0.07952344257</v>
      </c>
      <c r="AT993" s="160">
        <f>IF(and($AK$902&gt;0,Model!AF$1&lt;='Assumptions (Solar)'!$V$13),PPMT('Assumptions (Solar)'!$V$10,Model!AF$1,'Assumptions (Solar)'!$V$13,'Assumptions (Solar)'!$V$8*Model!$AK$902*('Assumptions (Solar)'!$AI$20*'Assumptions (Solar)'!$AI$2+'Assumptions (Solar)'!$AI$21*'Assumptions (Solar)'!$AI$3)/10^9),0)</f>
        <v>-0.08588531797</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-0.04342554839</v>
      </c>
      <c r="AM994" s="177">
        <f>IF(and($AL$902&gt;0,Model!X$1&lt;='Assumptions (Solar)'!$V$13),PPMT('Assumptions (Solar)'!$V$10,Model!X$1,'Assumptions (Solar)'!$V$13,'Assumptions (Solar)'!$V$8*Model!$AL$902*('Assumptions (Solar)'!$AJ$20*'Assumptions (Solar)'!$AJ$2+'Assumptions (Solar)'!$AJ$21*'Assumptions (Solar)'!$AJ$3)/10^9),0)</f>
        <v>-0.04689959226</v>
      </c>
      <c r="AN994" s="177">
        <f>IF(and($AL$902&gt;0,Model!Y$1&lt;='Assumptions (Solar)'!$V$13),PPMT('Assumptions (Solar)'!$V$10,Model!Y$1,'Assumptions (Solar)'!$V$13,'Assumptions (Solar)'!$V$8*Model!$AL$902*('Assumptions (Solar)'!$AJ$20*'Assumptions (Solar)'!$AJ$2+'Assumptions (Solar)'!$AJ$21*'Assumptions (Solar)'!$AJ$3)/10^9),0)</f>
        <v>-0.05065155964</v>
      </c>
      <c r="AO994" s="177">
        <f>IF(and($AL$902&gt;0,Model!Z$1&lt;='Assumptions (Solar)'!$V$13),PPMT('Assumptions (Solar)'!$V$10,Model!Z$1,'Assumptions (Solar)'!$V$13,'Assumptions (Solar)'!$V$8*Model!$AL$902*('Assumptions (Solar)'!$AJ$20*'Assumptions (Solar)'!$AJ$2+'Assumptions (Solar)'!$AJ$21*'Assumptions (Solar)'!$AJ$3)/10^9),0)</f>
        <v>-0.05470368441</v>
      </c>
      <c r="AP994" s="177">
        <f>IF(and($AL$902&gt;0,Model!AA$1&lt;='Assumptions (Solar)'!$V$13),PPMT('Assumptions (Solar)'!$V$10,Model!AA$1,'Assumptions (Solar)'!$V$13,'Assumptions (Solar)'!$V$8*Model!$AL$902*('Assumptions (Solar)'!$AJ$20*'Assumptions (Solar)'!$AJ$2+'Assumptions (Solar)'!$AJ$21*'Assumptions (Solar)'!$AJ$3)/10^9),0)</f>
        <v>-0.05907997917</v>
      </c>
      <c r="AQ994" s="177">
        <f>IF(and($AL$902&gt;0,Model!AB$1&lt;='Assumptions (Solar)'!$V$13),PPMT('Assumptions (Solar)'!$V$10,Model!AB$1,'Assumptions (Solar)'!$V$13,'Assumptions (Solar)'!$V$8*Model!$AL$902*('Assumptions (Solar)'!$AJ$20*'Assumptions (Solar)'!$AJ$2+'Assumptions (Solar)'!$AJ$21*'Assumptions (Solar)'!$AJ$3)/10^9),0)</f>
        <v>-0.0638063775</v>
      </c>
      <c r="AR994" s="177">
        <f>IF(and($AL$902&gt;0,Model!AC$1&lt;='Assumptions (Solar)'!$V$13),PPMT('Assumptions (Solar)'!$V$10,Model!AC$1,'Assumptions (Solar)'!$V$13,'Assumptions (Solar)'!$V$8*Model!$AL$902*('Assumptions (Solar)'!$AJ$20*'Assumptions (Solar)'!$AJ$2+'Assumptions (Solar)'!$AJ$21*'Assumptions (Solar)'!$AJ$3)/10^9),0)</f>
        <v>-0.0689108877</v>
      </c>
      <c r="AS994" s="177">
        <f>IF(and($AL$902&gt;0,Model!AD$1&lt;='Assumptions (Solar)'!$V$13),PPMT('Assumptions (Solar)'!$V$10,Model!AD$1,'Assumptions (Solar)'!$V$13,'Assumptions (Solar)'!$V$8*Model!$AL$902*('Assumptions (Solar)'!$AJ$20*'Assumptions (Solar)'!$AJ$2+'Assumptions (Solar)'!$AJ$21*'Assumptions (Solar)'!$AJ$3)/10^9),0)</f>
        <v>-0.07442375872</v>
      </c>
      <c r="AT994" s="177">
        <f>IF(and($AL$902&gt;0,Model!AE$1&lt;='Assumptions (Solar)'!$V$13),PPMT('Assumptions (Solar)'!$V$10,Model!AE$1,'Assumptions (Solar)'!$V$13,'Assumptions (Solar)'!$V$8*Model!$AL$902*('Assumptions (Solar)'!$AJ$20*'Assumptions (Solar)'!$AJ$2+'Assumptions (Solar)'!$AJ$21*'Assumptions (Solar)'!$AJ$3)/10^9),0)</f>
        <v>-0.08037765942</v>
      </c>
      <c r="AU994" s="177">
        <f>IF(and($AL$902&gt;0,Model!AF$1&lt;='Assumptions (Solar)'!$V$13),PPMT('Assumptions (Solar)'!$V$10,Model!AF$1,'Assumptions (Solar)'!$V$13,'Assumptions (Solar)'!$V$8*Model!$AL$902*('Assumptions (Solar)'!$AJ$20*'Assumptions (Solar)'!$AJ$2+'Assumptions (Solar)'!$AJ$21*'Assumptions (Solar)'!$AJ$3)/10^9),0)</f>
        <v>-0.08680787217</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-0.04447269406</v>
      </c>
      <c r="AN995" s="160">
        <f>IF(and($AM$902&gt;0,Model!X$1&lt;='Assumptions (Solar)'!$V$13),PPMT('Assumptions (Solar)'!$V$10,Model!X$1,'Assumptions (Solar)'!$V$13,'Assumptions (Solar)'!$V$8*Model!$AM$902*('Assumptions (Solar)'!$AK$20*'Assumptions (Solar)'!$AK$2+'Assumptions (Solar)'!$AK$21*'Assumptions (Solar)'!$AK$3)/10^9),0)</f>
        <v>-0.04803050958</v>
      </c>
      <c r="AO995" s="160">
        <f>IF(and($AM$902&gt;0,Model!Y$1&lt;='Assumptions (Solar)'!$V$13),PPMT('Assumptions (Solar)'!$V$10,Model!Y$1,'Assumptions (Solar)'!$V$13,'Assumptions (Solar)'!$V$8*Model!$AM$902*('Assumptions (Solar)'!$AK$20*'Assumptions (Solar)'!$AK$2+'Assumptions (Solar)'!$AK$21*'Assumptions (Solar)'!$AK$3)/10^9),0)</f>
        <v>-0.05187295035</v>
      </c>
      <c r="AP995" s="160">
        <f>IF(and($AM$902&gt;0,Model!Z$1&lt;='Assumptions (Solar)'!$V$13),PPMT('Assumptions (Solar)'!$V$10,Model!Z$1,'Assumptions (Solar)'!$V$13,'Assumptions (Solar)'!$V$8*Model!$AM$902*('Assumptions (Solar)'!$AK$20*'Assumptions (Solar)'!$AK$2+'Assumptions (Solar)'!$AK$21*'Assumptions (Solar)'!$AK$3)/10^9),0)</f>
        <v>-0.05602278637</v>
      </c>
      <c r="AQ995" s="160">
        <f>IF(and($AM$902&gt;0,Model!AA$1&lt;='Assumptions (Solar)'!$V$13),PPMT('Assumptions (Solar)'!$V$10,Model!AA$1,'Assumptions (Solar)'!$V$13,'Assumptions (Solar)'!$V$8*Model!$AM$902*('Assumptions (Solar)'!$AK$20*'Assumptions (Solar)'!$AK$2+'Assumptions (Solar)'!$AK$21*'Assumptions (Solar)'!$AK$3)/10^9),0)</f>
        <v>-0.06050460928</v>
      </c>
      <c r="AR995" s="160">
        <f>IF(and($AM$902&gt;0,Model!AB$1&lt;='Assumptions (Solar)'!$V$13),PPMT('Assumptions (Solar)'!$V$10,Model!AB$1,'Assumptions (Solar)'!$V$13,'Assumptions (Solar)'!$V$8*Model!$AM$902*('Assumptions (Solar)'!$AK$20*'Assumptions (Solar)'!$AK$2+'Assumptions (Solar)'!$AK$21*'Assumptions (Solar)'!$AK$3)/10^9),0)</f>
        <v>-0.06534497803</v>
      </c>
      <c r="AS995" s="160">
        <f>IF(and($AM$902&gt;0,Model!AC$1&lt;='Assumptions (Solar)'!$V$13),PPMT('Assumptions (Solar)'!$V$10,Model!AC$1,'Assumptions (Solar)'!$V$13,'Assumptions (Solar)'!$V$8*Model!$AM$902*('Assumptions (Solar)'!$AK$20*'Assumptions (Solar)'!$AK$2+'Assumptions (Solar)'!$AK$21*'Assumptions (Solar)'!$AK$3)/10^9),0)</f>
        <v>-0.07057257627</v>
      </c>
      <c r="AT995" s="160">
        <f>IF(and($AM$902&gt;0,Model!AD$1&lt;='Assumptions (Solar)'!$V$13),PPMT('Assumptions (Solar)'!$V$10,Model!AD$1,'Assumptions (Solar)'!$V$13,'Assumptions (Solar)'!$V$8*Model!$AM$902*('Assumptions (Solar)'!$AK$20*'Assumptions (Solar)'!$AK$2+'Assumptions (Solar)'!$AK$21*'Assumptions (Solar)'!$AK$3)/10^9),0)</f>
        <v>-0.07621838237</v>
      </c>
      <c r="AU995" s="160">
        <f>IF(and($AM$902&gt;0,Model!AE$1&lt;='Assumptions (Solar)'!$V$13),PPMT('Assumptions (Solar)'!$V$10,Model!AE$1,'Assumptions (Solar)'!$V$13,'Assumptions (Solar)'!$V$8*Model!$AM$902*('Assumptions (Solar)'!$AK$20*'Assumptions (Solar)'!$AK$2+'Assumptions (Solar)'!$AK$21*'Assumptions (Solar)'!$AK$3)/10^9),0)</f>
        <v>-0.08231585296</v>
      </c>
      <c r="AV995" s="160">
        <f>IF(and($AM$902&gt;0,Model!AF$1&lt;='Assumptions (Solar)'!$V$13),PPMT('Assumptions (Solar)'!$V$10,Model!AF$1,'Assumptions (Solar)'!$V$13,'Assumptions (Solar)'!$V$8*Model!$AM$902*('Assumptions (Solar)'!$AK$20*'Assumptions (Solar)'!$AK$2+'Assumptions (Solar)'!$AK$21*'Assumptions (Solar)'!$AK$3)/10^9),0)</f>
        <v>-0.0889011212</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-0.04569087005</v>
      </c>
      <c r="AO996" s="160">
        <f>IF(and($AN$902&gt;0,Model!X$1&lt;='Assumptions (Solar)'!$V$13),PPMT('Assumptions (Solar)'!$V$10,Model!X$1,'Assumptions (Solar)'!$V$13,'Assumptions (Solar)'!$V$8*Model!$AN$902*('Assumptions (Solar)'!$AL$20*'Assumptions (Solar)'!$AL$2+'Assumptions (Solar)'!$AL$21*'Assumptions (Solar)'!$AL$3)/10^9),0)</f>
        <v>-0.04934613965</v>
      </c>
      <c r="AP996" s="160">
        <f>IF(and($AN$902&gt;0,Model!Y$1&lt;='Assumptions (Solar)'!$V$13),PPMT('Assumptions (Solar)'!$V$10,Model!Y$1,'Assumptions (Solar)'!$V$13,'Assumptions (Solar)'!$V$8*Model!$AN$902*('Assumptions (Solar)'!$AL$20*'Assumptions (Solar)'!$AL$2+'Assumptions (Solar)'!$AL$21*'Assumptions (Solar)'!$AL$3)/10^9),0)</f>
        <v>-0.05329383082</v>
      </c>
      <c r="AQ996" s="160">
        <f>IF(and($AN$902&gt;0,Model!Z$1&lt;='Assumptions (Solar)'!$V$13),PPMT('Assumptions (Solar)'!$V$10,Model!Z$1,'Assumptions (Solar)'!$V$13,'Assumptions (Solar)'!$V$8*Model!$AN$902*('Assumptions (Solar)'!$AL$20*'Assumptions (Solar)'!$AL$2+'Assumptions (Solar)'!$AL$21*'Assumptions (Solar)'!$AL$3)/10^9),0)</f>
        <v>-0.05755733729</v>
      </c>
      <c r="AR996" s="160">
        <f>IF(and($AN$902&gt;0,Model!AA$1&lt;='Assumptions (Solar)'!$V$13),PPMT('Assumptions (Solar)'!$V$10,Model!AA$1,'Assumptions (Solar)'!$V$13,'Assumptions (Solar)'!$V$8*Model!$AN$902*('Assumptions (Solar)'!$AL$20*'Assumptions (Solar)'!$AL$2+'Assumptions (Solar)'!$AL$21*'Assumptions (Solar)'!$AL$3)/10^9),0)</f>
        <v>-0.06216192427</v>
      </c>
      <c r="AS996" s="160">
        <f>IF(and($AN$902&gt;0,Model!AB$1&lt;='Assumptions (Solar)'!$V$13),PPMT('Assumptions (Solar)'!$V$10,Model!AB$1,'Assumptions (Solar)'!$V$13,'Assumptions (Solar)'!$V$8*Model!$AN$902*('Assumptions (Solar)'!$AL$20*'Assumptions (Solar)'!$AL$2+'Assumptions (Solar)'!$AL$21*'Assumptions (Solar)'!$AL$3)/10^9),0)</f>
        <v>-0.06713487821</v>
      </c>
      <c r="AT996" s="160">
        <f>IF(and($AN$902&gt;0,Model!AC$1&lt;='Assumptions (Solar)'!$V$13),PPMT('Assumptions (Solar)'!$V$10,Model!AC$1,'Assumptions (Solar)'!$V$13,'Assumptions (Solar)'!$V$8*Model!$AN$902*('Assumptions (Solar)'!$AL$20*'Assumptions (Solar)'!$AL$2+'Assumptions (Solar)'!$AL$21*'Assumptions (Solar)'!$AL$3)/10^9),0)</f>
        <v>-0.07250566847</v>
      </c>
      <c r="AU996" s="160">
        <f>IF(and($AN$902&gt;0,Model!AD$1&lt;='Assumptions (Solar)'!$V$13),PPMT('Assumptions (Solar)'!$V$10,Model!AD$1,'Assumptions (Solar)'!$V$13,'Assumptions (Solar)'!$V$8*Model!$AN$902*('Assumptions (Solar)'!$AL$20*'Assumptions (Solar)'!$AL$2+'Assumptions (Solar)'!$AL$21*'Assumptions (Solar)'!$AL$3)/10^9),0)</f>
        <v>-0.07830612195</v>
      </c>
      <c r="AV996" s="160">
        <f>IF(and($AN$902&gt;0,Model!AE$1&lt;='Assumptions (Solar)'!$V$13),PPMT('Assumptions (Solar)'!$V$10,Model!AE$1,'Assumptions (Solar)'!$V$13,'Assumptions (Solar)'!$V$8*Model!$AN$902*('Assumptions (Solar)'!$AL$20*'Assumptions (Solar)'!$AL$2+'Assumptions (Solar)'!$AL$21*'Assumptions (Solar)'!$AL$3)/10^9),0)</f>
        <v>-0.08457061171</v>
      </c>
      <c r="AW996" s="160">
        <f>IF(and($AN$902&gt;0,Model!AF$1&lt;='Assumptions (Solar)'!$V$13),PPMT('Assumptions (Solar)'!$V$10,Model!AF$1,'Assumptions (Solar)'!$V$13,'Assumptions (Solar)'!$V$8*Model!$AN$902*('Assumptions (Solar)'!$AL$20*'Assumptions (Solar)'!$AL$2+'Assumptions (Solar)'!$AL$21*'Assumptions (Solar)'!$AL$3)/10^9),0)</f>
        <v>-0.09133626064</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-0.04620547227</v>
      </c>
      <c r="AP997" s="160">
        <f>IF(and($AO$902&gt;0,Model!X$1&lt;='Assumptions (Solar)'!$V$13),PPMT('Assumptions (Solar)'!$V$10,Model!X$1,'Assumptions (Solar)'!$V$13,'Assumptions (Solar)'!$V$8*Model!$AO$902*('Assumptions (Solar)'!$AM$20*'Assumptions (Solar)'!$AM$2+'Assumptions (Solar)'!$AM$21*'Assumptions (Solar)'!$AM$3)/10^9),0)</f>
        <v>-0.04990191005</v>
      </c>
      <c r="AQ997" s="160">
        <f>IF(and($AO$902&gt;0,Model!Y$1&lt;='Assumptions (Solar)'!$V$13),PPMT('Assumptions (Solar)'!$V$10,Model!Y$1,'Assumptions (Solar)'!$V$13,'Assumptions (Solar)'!$V$8*Model!$AO$902*('Assumptions (Solar)'!$AM$20*'Assumptions (Solar)'!$AM$2+'Assumptions (Solar)'!$AM$21*'Assumptions (Solar)'!$AM$3)/10^9),0)</f>
        <v>-0.05389406286</v>
      </c>
      <c r="AR997" s="160">
        <f>IF(and($AO$902&gt;0,Model!Z$1&lt;='Assumptions (Solar)'!$V$13),PPMT('Assumptions (Solar)'!$V$10,Model!Z$1,'Assumptions (Solar)'!$V$13,'Assumptions (Solar)'!$V$8*Model!$AO$902*('Assumptions (Solar)'!$AM$20*'Assumptions (Solar)'!$AM$2+'Assumptions (Solar)'!$AM$21*'Assumptions (Solar)'!$AM$3)/10^9),0)</f>
        <v>-0.05820558788</v>
      </c>
      <c r="AS997" s="160">
        <f>IF(and($AO$902&gt;0,Model!AA$1&lt;='Assumptions (Solar)'!$V$13),PPMT('Assumptions (Solar)'!$V$10,Model!AA$1,'Assumptions (Solar)'!$V$13,'Assumptions (Solar)'!$V$8*Model!$AO$902*('Assumptions (Solar)'!$AM$20*'Assumptions (Solar)'!$AM$2+'Assumptions (Solar)'!$AM$21*'Assumptions (Solar)'!$AM$3)/10^9),0)</f>
        <v>-0.06286203492</v>
      </c>
      <c r="AT997" s="160">
        <f>IF(and($AO$902&gt;0,Model!AB$1&lt;='Assumptions (Solar)'!$V$13),PPMT('Assumptions (Solar)'!$V$10,Model!AB$1,'Assumptions (Solar)'!$V$13,'Assumptions (Solar)'!$V$8*Model!$AO$902*('Assumptions (Solar)'!$AM$20*'Assumptions (Solar)'!$AM$2+'Assumptions (Solar)'!$AM$21*'Assumptions (Solar)'!$AM$3)/10^9),0)</f>
        <v>-0.06789099771</v>
      </c>
      <c r="AU997" s="160">
        <f>IF(and($AO$902&gt;0,Model!AC$1&lt;='Assumptions (Solar)'!$V$13),PPMT('Assumptions (Solar)'!$V$10,Model!AC$1,'Assumptions (Solar)'!$V$13,'Assumptions (Solar)'!$V$8*Model!$AO$902*('Assumptions (Solar)'!$AM$20*'Assumptions (Solar)'!$AM$2+'Assumptions (Solar)'!$AM$21*'Assumptions (Solar)'!$AM$3)/10^9),0)</f>
        <v>-0.07332227753</v>
      </c>
      <c r="AV997" s="160">
        <f>IF(and($AO$902&gt;0,Model!AD$1&lt;='Assumptions (Solar)'!$V$13),PPMT('Assumptions (Solar)'!$V$10,Model!AD$1,'Assumptions (Solar)'!$V$13,'Assumptions (Solar)'!$V$8*Model!$AO$902*('Assumptions (Solar)'!$AM$20*'Assumptions (Solar)'!$AM$2+'Assumptions (Solar)'!$AM$21*'Assumptions (Solar)'!$AM$3)/10^9),0)</f>
        <v>-0.07918805973</v>
      </c>
      <c r="AW997" s="160">
        <f>IF(and($AO$902&gt;0,Model!AE$1&lt;='Assumptions (Solar)'!$V$13),PPMT('Assumptions (Solar)'!$V$10,Model!AE$1,'Assumptions (Solar)'!$V$13,'Assumptions (Solar)'!$V$8*Model!$AO$902*('Assumptions (Solar)'!$AM$20*'Assumptions (Solar)'!$AM$2+'Assumptions (Solar)'!$AM$21*'Assumptions (Solar)'!$AM$3)/10^9),0)</f>
        <v>-0.08552310451</v>
      </c>
      <c r="AX997" s="160">
        <f>IF(and($AO$902&gt;0,Model!AF$1&lt;='Assumptions (Solar)'!$V$13),PPMT('Assumptions (Solar)'!$V$10,Model!AF$1,'Assumptions (Solar)'!$V$13,'Assumptions (Solar)'!$V$8*Model!$AO$902*('Assumptions (Solar)'!$AM$20*'Assumptions (Solar)'!$AM$2+'Assumptions (Solar)'!$AM$21*'Assumptions (Solar)'!$AM$3)/10^9),0)</f>
        <v>-0.09236495287</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-0.04757196163</v>
      </c>
      <c r="AQ998" s="160">
        <f>IF(and($AP$902&gt;0,Model!X$1&lt;='Assumptions (Solar)'!$V$13),PPMT('Assumptions (Solar)'!$V$10,Model!X$1,'Assumptions (Solar)'!$V$13,'Assumptions (Solar)'!$V$8*Model!$AP$902*('Assumptions (Solar)'!$AN$20*'Assumptions (Solar)'!$AN$2+'Assumptions (Solar)'!$AN$21*'Assumptions (Solar)'!$AN$3)/10^9),0)</f>
        <v>-0.05137771856</v>
      </c>
      <c r="AR998" s="160">
        <f>IF(and($AP$902&gt;0,Model!Y$1&lt;='Assumptions (Solar)'!$V$13),PPMT('Assumptions (Solar)'!$V$10,Model!Y$1,'Assumptions (Solar)'!$V$13,'Assumptions (Solar)'!$V$8*Model!$AP$902*('Assumptions (Solar)'!$AN$20*'Assumptions (Solar)'!$AN$2+'Assumptions (Solar)'!$AN$21*'Assumptions (Solar)'!$AN$3)/10^9),0)</f>
        <v>-0.05548793604</v>
      </c>
      <c r="AS998" s="160">
        <f>IF(and($AP$902&gt;0,Model!Z$1&lt;='Assumptions (Solar)'!$V$13),PPMT('Assumptions (Solar)'!$V$10,Model!Z$1,'Assumptions (Solar)'!$V$13,'Assumptions (Solar)'!$V$8*Model!$AP$902*('Assumptions (Solar)'!$AN$20*'Assumptions (Solar)'!$AN$2+'Assumptions (Solar)'!$AN$21*'Assumptions (Solar)'!$AN$3)/10^9),0)</f>
        <v>-0.05992697093</v>
      </c>
      <c r="AT998" s="160">
        <f>IF(and($AP$902&gt;0,Model!AA$1&lt;='Assumptions (Solar)'!$V$13),PPMT('Assumptions (Solar)'!$V$10,Model!AA$1,'Assumptions (Solar)'!$V$13,'Assumptions (Solar)'!$V$8*Model!$AP$902*('Assumptions (Solar)'!$AN$20*'Assumptions (Solar)'!$AN$2+'Assumptions (Solar)'!$AN$21*'Assumptions (Solar)'!$AN$3)/10^9),0)</f>
        <v>-0.0647211286</v>
      </c>
      <c r="AU998" s="160">
        <f>IF(and($AP$902&gt;0,Model!AB$1&lt;='Assumptions (Solar)'!$V$13),PPMT('Assumptions (Solar)'!$V$10,Model!AB$1,'Assumptions (Solar)'!$V$13,'Assumptions (Solar)'!$V$8*Model!$AP$902*('Assumptions (Solar)'!$AN$20*'Assumptions (Solar)'!$AN$2+'Assumptions (Solar)'!$AN$21*'Assumptions (Solar)'!$AN$3)/10^9),0)</f>
        <v>-0.06989881889</v>
      </c>
      <c r="AV998" s="160">
        <f>IF(and($AP$902&gt;0,Model!AC$1&lt;='Assumptions (Solar)'!$V$13),PPMT('Assumptions (Solar)'!$V$10,Model!AC$1,'Assumptions (Solar)'!$V$13,'Assumptions (Solar)'!$V$8*Model!$AP$902*('Assumptions (Solar)'!$AN$20*'Assumptions (Solar)'!$AN$2+'Assumptions (Solar)'!$AN$21*'Assumptions (Solar)'!$AN$3)/10^9),0)</f>
        <v>-0.0754907244</v>
      </c>
      <c r="AW998" s="160">
        <f>IF(and($AP$902&gt;0,Model!AD$1&lt;='Assumptions (Solar)'!$V$13),PPMT('Assumptions (Solar)'!$V$10,Model!AD$1,'Assumptions (Solar)'!$V$13,'Assumptions (Solar)'!$V$8*Model!$AP$902*('Assumptions (Solar)'!$AN$20*'Assumptions (Solar)'!$AN$2+'Assumptions (Solar)'!$AN$21*'Assumptions (Solar)'!$AN$3)/10^9),0)</f>
        <v>-0.08152998235</v>
      </c>
      <c r="AX998" s="160">
        <f>IF(and($AP$902&gt;0,Model!AE$1&lt;='Assumptions (Solar)'!$V$13),PPMT('Assumptions (Solar)'!$V$10,Model!AE$1,'Assumptions (Solar)'!$V$13,'Assumptions (Solar)'!$V$8*Model!$AP$902*('Assumptions (Solar)'!$AN$20*'Assumptions (Solar)'!$AN$2+'Assumptions (Solar)'!$AN$21*'Assumptions (Solar)'!$AN$3)/10^9),0)</f>
        <v>-0.08805238094</v>
      </c>
      <c r="AY998" s="160">
        <f>IF(and($AP$902&gt;0,Model!AF$1&lt;='Assumptions (Solar)'!$V$13),PPMT('Assumptions (Solar)'!$V$10,Model!AF$1,'Assumptions (Solar)'!$V$13,'Assumptions (Solar)'!$V$8*Model!$AP$902*('Assumptions (Solar)'!$AN$20*'Assumptions (Solar)'!$AN$2+'Assumptions (Solar)'!$AN$21*'Assumptions (Solar)'!$AN$3)/10^9),0)</f>
        <v>-0.09509657142</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-0.04824493736</v>
      </c>
      <c r="AR999" s="160">
        <f>IF(and($AQ$902&gt;0,Model!X$1&lt;='Assumptions (Solar)'!$V$13),PPMT('Assumptions (Solar)'!$V$10,Model!X$1,'Assumptions (Solar)'!$V$13,'Assumptions (Solar)'!$V$8*Model!$AQ$902*('Assumptions (Solar)'!$AO$20*'Assumptions (Solar)'!$AO$2+'Assumptions (Solar)'!$AO$21*'Assumptions (Solar)'!$AO$3)/10^9),0)</f>
        <v>-0.05210453235</v>
      </c>
      <c r="AS999" s="160">
        <f>IF(and($AQ$902&gt;0,Model!Y$1&lt;='Assumptions (Solar)'!$V$13),PPMT('Assumptions (Solar)'!$V$10,Model!Y$1,'Assumptions (Solar)'!$V$13,'Assumptions (Solar)'!$V$8*Model!$AQ$902*('Assumptions (Solar)'!$AO$20*'Assumptions (Solar)'!$AO$2+'Assumptions (Solar)'!$AO$21*'Assumptions (Solar)'!$AO$3)/10^9),0)</f>
        <v>-0.05627289494</v>
      </c>
      <c r="AT999" s="160">
        <f>IF(and($AQ$902&gt;0,Model!Z$1&lt;='Assumptions (Solar)'!$V$13),PPMT('Assumptions (Solar)'!$V$10,Model!Z$1,'Assumptions (Solar)'!$V$13,'Assumptions (Solar)'!$V$8*Model!$AQ$902*('Assumptions (Solar)'!$AO$20*'Assumptions (Solar)'!$AO$2+'Assumptions (Solar)'!$AO$21*'Assumptions (Solar)'!$AO$3)/10^9),0)</f>
        <v>-0.06077472654</v>
      </c>
      <c r="AU999" s="160">
        <f>IF(and($AQ$902&gt;0,Model!AA$1&lt;='Assumptions (Solar)'!$V$13),PPMT('Assumptions (Solar)'!$V$10,Model!AA$1,'Assumptions (Solar)'!$V$13,'Assumptions (Solar)'!$V$8*Model!$AQ$902*('Assumptions (Solar)'!$AO$20*'Assumptions (Solar)'!$AO$2+'Assumptions (Solar)'!$AO$21*'Assumptions (Solar)'!$AO$3)/10^9),0)</f>
        <v>-0.06563670466</v>
      </c>
      <c r="AV999" s="160">
        <f>IF(and($AQ$902&gt;0,Model!AB$1&lt;='Assumptions (Solar)'!$V$13),PPMT('Assumptions (Solar)'!$V$10,Model!AB$1,'Assumptions (Solar)'!$V$13,'Assumptions (Solar)'!$V$8*Model!$AQ$902*('Assumptions (Solar)'!$AO$20*'Assumptions (Solar)'!$AO$2+'Assumptions (Solar)'!$AO$21*'Assumptions (Solar)'!$AO$3)/10^9),0)</f>
        <v>-0.07088764103</v>
      </c>
      <c r="AW999" s="160">
        <f>IF(and($AQ$902&gt;0,Model!AC$1&lt;='Assumptions (Solar)'!$V$13),PPMT('Assumptions (Solar)'!$V$10,Model!AC$1,'Assumptions (Solar)'!$V$13,'Assumptions (Solar)'!$V$8*Model!$AQ$902*('Assumptions (Solar)'!$AO$20*'Assumptions (Solar)'!$AO$2+'Assumptions (Solar)'!$AO$21*'Assumptions (Solar)'!$AO$3)/10^9),0)</f>
        <v>-0.07655865231</v>
      </c>
      <c r="AX999" s="160">
        <f>IF(and($AQ$902&gt;0,Model!AD$1&lt;='Assumptions (Solar)'!$V$13),PPMT('Assumptions (Solar)'!$V$10,Model!AD$1,'Assumptions (Solar)'!$V$13,'Assumptions (Solar)'!$V$8*Model!$AQ$902*('Assumptions (Solar)'!$AO$20*'Assumptions (Solar)'!$AO$2+'Assumptions (Solar)'!$AO$21*'Assumptions (Solar)'!$AO$3)/10^9),0)</f>
        <v>-0.0826833445</v>
      </c>
      <c r="AY999" s="160">
        <f>IF(and($AQ$902&gt;0,Model!AE$1&lt;='Assumptions (Solar)'!$V$13),PPMT('Assumptions (Solar)'!$V$10,Model!AE$1,'Assumptions (Solar)'!$V$13,'Assumptions (Solar)'!$V$8*Model!$AQ$902*('Assumptions (Solar)'!$AO$20*'Assumptions (Solar)'!$AO$2+'Assumptions (Solar)'!$AO$21*'Assumptions (Solar)'!$AO$3)/10^9),0)</f>
        <v>-0.08929801206</v>
      </c>
      <c r="AZ999" s="160">
        <f>IF(and($AQ$902&gt;0,Model!AF$1&lt;='Assumptions (Solar)'!$V$13),PPMT('Assumptions (Solar)'!$V$10,Model!AF$1,'Assumptions (Solar)'!$V$13,'Assumptions (Solar)'!$V$8*Model!$AQ$902*('Assumptions (Solar)'!$AO$20*'Assumptions (Solar)'!$AO$2+'Assumptions (Solar)'!$AO$21*'Assumptions (Solar)'!$AO$3)/10^9),0)</f>
        <v>-0.09644185302</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-0.05276904691</v>
      </c>
      <c r="AS1000" s="160">
        <f>IF(and($AR$902&gt;0,Model!X$1&lt;='Assumptions (Solar)'!$V$13),PPMT('Assumptions (Solar)'!$V$10,Model!X$1,'Assumptions (Solar)'!$V$13,'Assumptions (Solar)'!$V$8*Model!$AR$902*('Assumptions (Solar)'!$AP$20*'Assumptions (Solar)'!$AP$2+'Assumptions (Solar)'!$AP$21*'Assumptions (Solar)'!$AP$3)/10^9),0)</f>
        <v>-0.05699057066</v>
      </c>
      <c r="AT1000" s="160">
        <f>IF(and($AR$902&gt;0,Model!Y$1&lt;='Assumptions (Solar)'!$V$13),PPMT('Assumptions (Solar)'!$V$10,Model!Y$1,'Assumptions (Solar)'!$V$13,'Assumptions (Solar)'!$V$8*Model!$AR$902*('Assumptions (Solar)'!$AP$20*'Assumptions (Solar)'!$AP$2+'Assumptions (Solar)'!$AP$21*'Assumptions (Solar)'!$AP$3)/10^9),0)</f>
        <v>-0.06154981631</v>
      </c>
      <c r="AU1000" s="160">
        <f>IF(and($AR$902&gt;0,Model!Z$1&lt;='Assumptions (Solar)'!$V$13),PPMT('Assumptions (Solar)'!$V$10,Model!Z$1,'Assumptions (Solar)'!$V$13,'Assumptions (Solar)'!$V$8*Model!$AR$902*('Assumptions (Solar)'!$AP$20*'Assumptions (Solar)'!$AP$2+'Assumptions (Solar)'!$AP$21*'Assumptions (Solar)'!$AP$3)/10^9),0)</f>
        <v>-0.06647380162</v>
      </c>
      <c r="AV1000" s="160">
        <f>IF(and($AR$902&gt;0,Model!AA$1&lt;='Assumptions (Solar)'!$V$13),PPMT('Assumptions (Solar)'!$V$10,Model!AA$1,'Assumptions (Solar)'!$V$13,'Assumptions (Solar)'!$V$8*Model!$AR$902*('Assumptions (Solar)'!$AP$20*'Assumptions (Solar)'!$AP$2+'Assumptions (Solar)'!$AP$21*'Assumptions (Solar)'!$AP$3)/10^9),0)</f>
        <v>-0.07179170575</v>
      </c>
      <c r="AW1000" s="160">
        <f>IF(and($AR$902&gt;0,Model!AB$1&lt;='Assumptions (Solar)'!$V$13),PPMT('Assumptions (Solar)'!$V$10,Model!AB$1,'Assumptions (Solar)'!$V$13,'Assumptions (Solar)'!$V$8*Model!$AR$902*('Assumptions (Solar)'!$AP$20*'Assumptions (Solar)'!$AP$2+'Assumptions (Solar)'!$AP$21*'Assumptions (Solar)'!$AP$3)/10^9),0)</f>
        <v>-0.07753504221</v>
      </c>
      <c r="AX1000" s="160">
        <f>IF(and($AR$902&gt;0,Model!AC$1&lt;='Assumptions (Solar)'!$V$13),PPMT('Assumptions (Solar)'!$V$10,Model!AC$1,'Assumptions (Solar)'!$V$13,'Assumptions (Solar)'!$V$8*Model!$AR$902*('Assumptions (Solar)'!$AP$20*'Assumptions (Solar)'!$AP$2+'Assumptions (Solar)'!$AP$21*'Assumptions (Solar)'!$AP$3)/10^9),0)</f>
        <v>-0.08373784558</v>
      </c>
      <c r="AY1000" s="160">
        <f>IF(and($AR$902&gt;0,Model!AD$1&lt;='Assumptions (Solar)'!$V$13),PPMT('Assumptions (Solar)'!$V$10,Model!AD$1,'Assumptions (Solar)'!$V$13,'Assumptions (Solar)'!$V$8*Model!$AR$902*('Assumptions (Solar)'!$AP$20*'Assumptions (Solar)'!$AP$2+'Assumptions (Solar)'!$AP$21*'Assumptions (Solar)'!$AP$3)/10^9),0)</f>
        <v>-0.09043687323</v>
      </c>
      <c r="AZ1000" s="160">
        <f>IF(and($AR$902&gt;0,Model!AE$1&lt;='Assumptions (Solar)'!$V$13),PPMT('Assumptions (Solar)'!$V$10,Model!AE$1,'Assumptions (Solar)'!$V$13,'Assumptions (Solar)'!$V$8*Model!$AR$902*('Assumptions (Solar)'!$AP$20*'Assumptions (Solar)'!$AP$2+'Assumptions (Solar)'!$AP$21*'Assumptions (Solar)'!$AP$3)/10^9),0)</f>
        <v>-0.09767182309</v>
      </c>
      <c r="BA1000" s="160">
        <f>IF(and($AR$902&gt;0,Model!AF$1&lt;='Assumptions (Solar)'!$V$13),PPMT('Assumptions (Solar)'!$V$10,Model!AF$1,'Assumptions (Solar)'!$V$13,'Assumptions (Solar)'!$V$8*Model!$AR$902*('Assumptions (Solar)'!$AP$20*'Assumptions (Solar)'!$AP$2+'Assumptions (Solar)'!$AP$21*'Assumptions (Solar)'!$AP$3)/10^9),0)</f>
        <v>-0.1054855689</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-0.05948309855</v>
      </c>
      <c r="AT1001" s="160">
        <f>IF(and($AS$902&gt;0,Model!X$1&lt;='Assumptions (Solar)'!$V$13),PPMT('Assumptions (Solar)'!$V$10,Model!X$1,'Assumptions (Solar)'!$V$13,'Assumptions (Solar)'!$V$8*Model!$AS$902*('Assumptions (Solar)'!$AQ$20*'Assumptions (Solar)'!$AQ$2+'Assumptions (Solar)'!$AQ$21*'Assumptions (Solar)'!$AQ$3)/10^9),0)</f>
        <v>-0.06424174643</v>
      </c>
      <c r="AU1001" s="160">
        <f>IF(and($AS$902&gt;0,Model!Y$1&lt;='Assumptions (Solar)'!$V$13),PPMT('Assumptions (Solar)'!$V$10,Model!Y$1,'Assumptions (Solar)'!$V$13,'Assumptions (Solar)'!$V$8*Model!$AS$902*('Assumptions (Solar)'!$AQ$20*'Assumptions (Solar)'!$AQ$2+'Assumptions (Solar)'!$AQ$21*'Assumptions (Solar)'!$AQ$3)/10^9),0)</f>
        <v>-0.06938108615</v>
      </c>
      <c r="AV1001" s="160">
        <f>IF(and($AS$902&gt;0,Model!Z$1&lt;='Assumptions (Solar)'!$V$13),PPMT('Assumptions (Solar)'!$V$10,Model!Z$1,'Assumptions (Solar)'!$V$13,'Assumptions (Solar)'!$V$8*Model!$AS$902*('Assumptions (Solar)'!$AQ$20*'Assumptions (Solar)'!$AQ$2+'Assumptions (Solar)'!$AQ$21*'Assumptions (Solar)'!$AQ$3)/10^9),0)</f>
        <v>-0.07493157304</v>
      </c>
      <c r="AW1001" s="160">
        <f>IF(and($AS$902&gt;0,Model!AA$1&lt;='Assumptions (Solar)'!$V$13),PPMT('Assumptions (Solar)'!$V$10,Model!AA$1,'Assumptions (Solar)'!$V$13,'Assumptions (Solar)'!$V$8*Model!$AS$902*('Assumptions (Solar)'!$AQ$20*'Assumptions (Solar)'!$AQ$2+'Assumptions (Solar)'!$AQ$21*'Assumptions (Solar)'!$AQ$3)/10^9),0)</f>
        <v>-0.08092609888</v>
      </c>
      <c r="AX1001" s="160">
        <f>IF(and($AS$902&gt;0,Model!AB$1&lt;='Assumptions (Solar)'!$V$13),PPMT('Assumptions (Solar)'!$V$10,Model!AB$1,'Assumptions (Solar)'!$V$13,'Assumptions (Solar)'!$V$8*Model!$AS$902*('Assumptions (Solar)'!$AQ$20*'Assumptions (Solar)'!$AQ$2+'Assumptions (Solar)'!$AQ$21*'Assumptions (Solar)'!$AQ$3)/10^9),0)</f>
        <v>-0.08740018679</v>
      </c>
      <c r="AY1001" s="160">
        <f>IF(and($AS$902&gt;0,Model!AC$1&lt;='Assumptions (Solar)'!$V$13),PPMT('Assumptions (Solar)'!$V$10,Model!AC$1,'Assumptions (Solar)'!$V$13,'Assumptions (Solar)'!$V$8*Model!$AS$902*('Assumptions (Solar)'!$AQ$20*'Assumptions (Solar)'!$AQ$2+'Assumptions (Solar)'!$AQ$21*'Assumptions (Solar)'!$AQ$3)/10^9),0)</f>
        <v>-0.09439220174</v>
      </c>
      <c r="AZ1001" s="160">
        <f>IF(and($AS$902&gt;0,Model!AD$1&lt;='Assumptions (Solar)'!$V$13),PPMT('Assumptions (Solar)'!$V$10,Model!AD$1,'Assumptions (Solar)'!$V$13,'Assumptions (Solar)'!$V$8*Model!$AS$902*('Assumptions (Solar)'!$AQ$20*'Assumptions (Solar)'!$AQ$2+'Assumptions (Solar)'!$AQ$21*'Assumptions (Solar)'!$AQ$3)/10^9),0)</f>
        <v>-0.1019435779</v>
      </c>
      <c r="BA1001" s="160">
        <f>IF(and($AS$902&gt;0,Model!AE$1&lt;='Assumptions (Solar)'!$V$13),PPMT('Assumptions (Solar)'!$V$10,Model!AE$1,'Assumptions (Solar)'!$V$13,'Assumptions (Solar)'!$V$8*Model!$AS$902*('Assumptions (Solar)'!$AQ$20*'Assumptions (Solar)'!$AQ$2+'Assumptions (Solar)'!$AQ$21*'Assumptions (Solar)'!$AQ$3)/10^9),0)</f>
        <v>-0.1100990641</v>
      </c>
      <c r="BB1001" s="160">
        <f>IF(and($AS$902&gt;0,Model!AF$1&lt;='Assumptions (Solar)'!$V$13),PPMT('Assumptions (Solar)'!$V$10,Model!AF$1,'Assumptions (Solar)'!$V$13,'Assumptions (Solar)'!$V$8*Model!$AS$902*('Assumptions (Solar)'!$AQ$20*'Assumptions (Solar)'!$AQ$2+'Assumptions (Solar)'!$AQ$21*'Assumptions (Solar)'!$AQ$3)/10^9),0)</f>
        <v>-0.1189069892</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-0.07879711873</v>
      </c>
      <c r="AU1002" s="160">
        <f>IF(and($AT$902&gt;0,Model!X$1&lt;='Assumptions (Solar)'!$V$13),PPMT('Assumptions (Solar)'!$V$10,Model!X$1,'Assumptions (Solar)'!$V$13,'Assumptions (Solar)'!$V$8*Model!$AT$902*('Assumptions (Solar)'!$AR$20*'Assumptions (Solar)'!$AR$2+'Assumptions (Solar)'!$AR$21*'Assumptions (Solar)'!$AR$3)/10^9),0)</f>
        <v>-0.08510088823</v>
      </c>
      <c r="AV1002" s="160">
        <f>IF(and($AT$902&gt;0,Model!Y$1&lt;='Assumptions (Solar)'!$V$13),PPMT('Assumptions (Solar)'!$V$10,Model!Y$1,'Assumptions (Solar)'!$V$13,'Assumptions (Solar)'!$V$8*Model!$AT$902*('Assumptions (Solar)'!$AR$20*'Assumptions (Solar)'!$AR$2+'Assumptions (Solar)'!$AR$21*'Assumptions (Solar)'!$AR$3)/10^9),0)</f>
        <v>-0.09190895928</v>
      </c>
      <c r="AW1002" s="160">
        <f>IF(and($AT$902&gt;0,Model!Z$1&lt;='Assumptions (Solar)'!$V$13),PPMT('Assumptions (Solar)'!$V$10,Model!Z$1,'Assumptions (Solar)'!$V$13,'Assumptions (Solar)'!$V$8*Model!$AT$902*('Assumptions (Solar)'!$AR$20*'Assumptions (Solar)'!$AR$2+'Assumptions (Solar)'!$AR$21*'Assumptions (Solar)'!$AR$3)/10^9),0)</f>
        <v>-0.09926167603</v>
      </c>
      <c r="AX1002" s="160">
        <f>IF(and($AT$902&gt;0,Model!AA$1&lt;='Assumptions (Solar)'!$V$13),PPMT('Assumptions (Solar)'!$V$10,Model!AA$1,'Assumptions (Solar)'!$V$13,'Assumptions (Solar)'!$V$8*Model!$AT$902*('Assumptions (Solar)'!$AR$20*'Assumptions (Solar)'!$AR$2+'Assumptions (Solar)'!$AR$21*'Assumptions (Solar)'!$AR$3)/10^9),0)</f>
        <v>-0.1072026101</v>
      </c>
      <c r="AY1002" s="160">
        <f>IF(and($AT$902&gt;0,Model!AB$1&lt;='Assumptions (Solar)'!$V$13),PPMT('Assumptions (Solar)'!$V$10,Model!AB$1,'Assumptions (Solar)'!$V$13,'Assumptions (Solar)'!$V$8*Model!$AT$902*('Assumptions (Solar)'!$AR$20*'Assumptions (Solar)'!$AR$2+'Assumptions (Solar)'!$AR$21*'Assumptions (Solar)'!$AR$3)/10^9),0)</f>
        <v>-0.1157788189</v>
      </c>
      <c r="AZ1002" s="160">
        <f>IF(and($AT$902&gt;0,Model!AC$1&lt;='Assumptions (Solar)'!$V$13),PPMT('Assumptions (Solar)'!$V$10,Model!AC$1,'Assumptions (Solar)'!$V$13,'Assumptions (Solar)'!$V$8*Model!$AT$902*('Assumptions (Solar)'!$AR$20*'Assumptions (Solar)'!$AR$2+'Assumptions (Solar)'!$AR$21*'Assumptions (Solar)'!$AR$3)/10^9),0)</f>
        <v>-0.1250411244</v>
      </c>
      <c r="BA1002" s="160">
        <f>IF(and($AT$902&gt;0,Model!AD$1&lt;='Assumptions (Solar)'!$V$13),PPMT('Assumptions (Solar)'!$V$10,Model!AD$1,'Assumptions (Solar)'!$V$13,'Assumptions (Solar)'!$V$8*Model!$AT$902*('Assumptions (Solar)'!$AR$20*'Assumptions (Solar)'!$AR$2+'Assumptions (Solar)'!$AR$21*'Assumptions (Solar)'!$AR$3)/10^9),0)</f>
        <v>-0.1350444144</v>
      </c>
      <c r="BB1002" s="160">
        <f>IF(and($AT$902&gt;0,Model!AE$1&lt;='Assumptions (Solar)'!$V$13),PPMT('Assumptions (Solar)'!$V$10,Model!AE$1,'Assumptions (Solar)'!$V$13,'Assumptions (Solar)'!$V$8*Model!$AT$902*('Assumptions (Solar)'!$AR$20*'Assumptions (Solar)'!$AR$2+'Assumptions (Solar)'!$AR$21*'Assumptions (Solar)'!$AR$3)/10^9),0)</f>
        <v>-0.1458479675</v>
      </c>
      <c r="BC1002" s="160">
        <f>IF(and($AT$902&gt;0,Model!AF$1&lt;='Assumptions (Solar)'!$V$13),PPMT('Assumptions (Solar)'!$V$10,Model!AF$1,'Assumptions (Solar)'!$V$13,'Assumptions (Solar)'!$V$8*Model!$AT$902*('Assumptions (Solar)'!$AR$20*'Assumptions (Solar)'!$AR$2+'Assumptions (Solar)'!$AR$21*'Assumptions (Solar)'!$AR$3)/10^9),0)</f>
        <v>-0.1575158049</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-0.08258729669</v>
      </c>
      <c r="AV1003" s="160">
        <f>IF(and($AU$902&gt;0,Model!X$1&lt;='Assumptions (Solar)'!$V$13),PPMT('Assumptions (Solar)'!$V$10,Model!X$1,'Assumptions (Solar)'!$V$13,'Assumptions (Solar)'!$V$8*Model!$AU$902*('Assumptions (Solar)'!$AS$20*'Assumptions (Solar)'!$AS$2+'Assumptions (Solar)'!$AS$21*'Assumptions (Solar)'!$AS$3)/10^9),0)</f>
        <v>-0.08919428043</v>
      </c>
      <c r="AW1003" s="160">
        <f>IF(and($AU$902&gt;0,Model!Y$1&lt;='Assumptions (Solar)'!$V$13),PPMT('Assumptions (Solar)'!$V$10,Model!Y$1,'Assumptions (Solar)'!$V$13,'Assumptions (Solar)'!$V$8*Model!$AU$902*('Assumptions (Solar)'!$AS$20*'Assumptions (Solar)'!$AS$2+'Assumptions (Solar)'!$AS$21*'Assumptions (Solar)'!$AS$3)/10^9),0)</f>
        <v>-0.09632982286</v>
      </c>
      <c r="AX1003" s="160">
        <f>IF(and($AU$902&gt;0,Model!Z$1&lt;='Assumptions (Solar)'!$V$13),PPMT('Assumptions (Solar)'!$V$10,Model!Z$1,'Assumptions (Solar)'!$V$13,'Assumptions (Solar)'!$V$8*Model!$AU$902*('Assumptions (Solar)'!$AS$20*'Assumptions (Solar)'!$AS$2+'Assumptions (Solar)'!$AS$21*'Assumptions (Solar)'!$AS$3)/10^9),0)</f>
        <v>-0.1040362087</v>
      </c>
      <c r="AY1003" s="160">
        <f>IF(and($AU$902&gt;0,Model!AA$1&lt;='Assumptions (Solar)'!$V$13),PPMT('Assumptions (Solar)'!$V$10,Model!AA$1,'Assumptions (Solar)'!$V$13,'Assumptions (Solar)'!$V$8*Model!$AU$902*('Assumptions (Solar)'!$AS$20*'Assumptions (Solar)'!$AS$2+'Assumptions (Solar)'!$AS$21*'Assumptions (Solar)'!$AS$3)/10^9),0)</f>
        <v>-0.1123591054</v>
      </c>
      <c r="AZ1003" s="160">
        <f>IF(and($AU$902&gt;0,Model!AB$1&lt;='Assumptions (Solar)'!$V$13),PPMT('Assumptions (Solar)'!$V$10,Model!AB$1,'Assumptions (Solar)'!$V$13,'Assumptions (Solar)'!$V$8*Model!$AU$902*('Assumptions (Solar)'!$AS$20*'Assumptions (Solar)'!$AS$2+'Assumptions (Solar)'!$AS$21*'Assumptions (Solar)'!$AS$3)/10^9),0)</f>
        <v>-0.1213478338</v>
      </c>
      <c r="BA1003" s="160">
        <f>IF(and($AU$902&gt;0,Model!AC$1&lt;='Assumptions (Solar)'!$V$13),PPMT('Assumptions (Solar)'!$V$10,Model!AC$1,'Assumptions (Solar)'!$V$13,'Assumptions (Solar)'!$V$8*Model!$AU$902*('Assumptions (Solar)'!$AS$20*'Assumptions (Solar)'!$AS$2+'Assumptions (Solar)'!$AS$21*'Assumptions (Solar)'!$AS$3)/10^9),0)</f>
        <v>-0.1310556605</v>
      </c>
      <c r="BB1003" s="160">
        <f>IF(and($AU$902&gt;0,Model!AD$1&lt;='Assumptions (Solar)'!$V$13),PPMT('Assumptions (Solar)'!$V$10,Model!AD$1,'Assumptions (Solar)'!$V$13,'Assumptions (Solar)'!$V$8*Model!$AU$902*('Assumptions (Solar)'!$AS$20*'Assumptions (Solar)'!$AS$2+'Assumptions (Solar)'!$AS$21*'Assumptions (Solar)'!$AS$3)/10^9),0)</f>
        <v>-0.1415401134</v>
      </c>
      <c r="BC1003" s="160">
        <f>IF(and($AU$902&gt;0,Model!AE$1&lt;='Assumptions (Solar)'!$V$13),PPMT('Assumptions (Solar)'!$V$10,Model!AE$1,'Assumptions (Solar)'!$V$13,'Assumptions (Solar)'!$V$8*Model!$AU$902*('Assumptions (Solar)'!$AS$20*'Assumptions (Solar)'!$AS$2+'Assumptions (Solar)'!$AS$21*'Assumptions (Solar)'!$AS$3)/10^9),0)</f>
        <v>-0.1528633224</v>
      </c>
      <c r="BD1003" s="160">
        <f>IF(and($AU$902&gt;0,Model!AF$1&lt;='Assumptions (Solar)'!$V$13),PPMT('Assumptions (Solar)'!$V$10,Model!AF$1,'Assumptions (Solar)'!$V$13,'Assumptions (Solar)'!$V$8*Model!$AU$902*('Assumptions (Solar)'!$AS$20*'Assumptions (Solar)'!$AS$2+'Assumptions (Solar)'!$AS$21*'Assumptions (Solar)'!$AS$3)/10^9),0)</f>
        <v>-0.1650923882</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-0.04778519803</v>
      </c>
      <c r="AW1004" s="160">
        <f>IF(and($AV$902&gt;0,Model!X$1&lt;='Assumptions (Solar)'!$V$13),PPMT('Assumptions (Solar)'!$V$10,Model!X$1,'Assumptions (Solar)'!$V$13,'Assumptions (Solar)'!$V$8*Model!$AV$902*('Assumptions (Solar)'!$AT$20*'Assumptions (Solar)'!$AT$2+'Assumptions (Solar)'!$AT$21*'Assumptions (Solar)'!$AT$3)/10^9),0)</f>
        <v>-0.05160801387</v>
      </c>
      <c r="AX1004" s="160">
        <f>IF(and($AV$902&gt;0,Model!Y$1&lt;='Assumptions (Solar)'!$V$13),PPMT('Assumptions (Solar)'!$V$10,Model!Y$1,'Assumptions (Solar)'!$V$13,'Assumptions (Solar)'!$V$8*Model!$AV$902*('Assumptions (Solar)'!$AT$20*'Assumptions (Solar)'!$AT$2+'Assumptions (Solar)'!$AT$21*'Assumptions (Solar)'!$AT$3)/10^9),0)</f>
        <v>-0.05573665498</v>
      </c>
      <c r="AY1004" s="160">
        <f>IF(and($AV$902&gt;0,Model!Z$1&lt;='Assumptions (Solar)'!$V$13),PPMT('Assumptions (Solar)'!$V$10,Model!Z$1,'Assumptions (Solar)'!$V$13,'Assumptions (Solar)'!$V$8*Model!$AV$902*('Assumptions (Solar)'!$AT$20*'Assumptions (Solar)'!$AT$2+'Assumptions (Solar)'!$AT$21*'Assumptions (Solar)'!$AT$3)/10^9),0)</f>
        <v>-0.06019558738</v>
      </c>
      <c r="AZ1004" s="160">
        <f>IF(and($AV$902&gt;0,Model!AA$1&lt;='Assumptions (Solar)'!$V$13),PPMT('Assumptions (Solar)'!$V$10,Model!AA$1,'Assumptions (Solar)'!$V$13,'Assumptions (Solar)'!$V$8*Model!$AV$902*('Assumptions (Solar)'!$AT$20*'Assumptions (Solar)'!$AT$2+'Assumptions (Solar)'!$AT$21*'Assumptions (Solar)'!$AT$3)/10^9),0)</f>
        <v>-0.06501123437</v>
      </c>
      <c r="BA1004" s="160">
        <f>IF(and($AV$902&gt;0,Model!AB$1&lt;='Assumptions (Solar)'!$V$13),PPMT('Assumptions (Solar)'!$V$10,Model!AB$1,'Assumptions (Solar)'!$V$13,'Assumptions (Solar)'!$V$8*Model!$AV$902*('Assumptions (Solar)'!$AT$20*'Assumptions (Solar)'!$AT$2+'Assumptions (Solar)'!$AT$21*'Assumptions (Solar)'!$AT$3)/10^9),0)</f>
        <v>-0.07021213312</v>
      </c>
      <c r="BB1004" s="160">
        <f>IF(and($AV$902&gt;0,Model!AC$1&lt;='Assumptions (Solar)'!$V$13),PPMT('Assumptions (Solar)'!$V$10,Model!AC$1,'Assumptions (Solar)'!$V$13,'Assumptions (Solar)'!$V$8*Model!$AV$902*('Assumptions (Solar)'!$AT$20*'Assumptions (Solar)'!$AT$2+'Assumptions (Solar)'!$AT$21*'Assumptions (Solar)'!$AT$3)/10^9),0)</f>
        <v>-0.07582910376</v>
      </c>
      <c r="BC1004" s="160">
        <f>IF(and($AV$902&gt;0,Model!AD$1&lt;='Assumptions (Solar)'!$V$13),PPMT('Assumptions (Solar)'!$V$10,Model!AD$1,'Assumptions (Solar)'!$V$13,'Assumptions (Solar)'!$V$8*Model!$AV$902*('Assumptions (Solar)'!$AT$20*'Assumptions (Solar)'!$AT$2+'Assumptions (Solar)'!$AT$21*'Assumptions (Solar)'!$AT$3)/10^9),0)</f>
        <v>-0.08189543207</v>
      </c>
      <c r="BD1004" s="160">
        <f>IF(and($AV$902&gt;0,Model!AE$1&lt;='Assumptions (Solar)'!$V$13),PPMT('Assumptions (Solar)'!$V$10,Model!AE$1,'Assumptions (Solar)'!$V$13,'Assumptions (Solar)'!$V$8*Model!$AV$902*('Assumptions (Solar)'!$AT$20*'Assumptions (Solar)'!$AT$2+'Assumptions (Solar)'!$AT$21*'Assumptions (Solar)'!$AT$3)/10^9),0)</f>
        <v>-0.08844706663</v>
      </c>
      <c r="BE1004" s="160">
        <f>IF(and($AV$902&gt;0,Model!AF$1&lt;='Assumptions (Solar)'!$V$13),PPMT('Assumptions (Solar)'!$V$10,Model!AF$1,'Assumptions (Solar)'!$V$13,'Assumptions (Solar)'!$V$8*Model!$AV$902*('Assumptions (Solar)'!$AT$20*'Assumptions (Solar)'!$AT$2+'Assumptions (Solar)'!$AT$21*'Assumptions (Solar)'!$AT$3)/10^9),0)</f>
        <v>-0.09552283196</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-0.0482515611</v>
      </c>
      <c r="AX1005" s="160">
        <f>IF(and($AW$902&gt;0,Model!X$1&lt;='Assumptions (Solar)'!$V$13),PPMT('Assumptions (Solar)'!$V$10,Model!X$1,'Assumptions (Solar)'!$V$13,'Assumptions (Solar)'!$V$8*Model!$AW$902*('Assumptions (Solar)'!$AU$20*'Assumptions (Solar)'!$AU$2+'Assumptions (Solar)'!$AU$21*'Assumptions (Solar)'!$AU$3)/10^9),0)</f>
        <v>-0.05211168599</v>
      </c>
      <c r="AY1005" s="160">
        <f>IF(and($AW$902&gt;0,Model!Y$1&lt;='Assumptions (Solar)'!$V$13),PPMT('Assumptions (Solar)'!$V$10,Model!Y$1,'Assumptions (Solar)'!$V$13,'Assumptions (Solar)'!$V$8*Model!$AW$902*('Assumptions (Solar)'!$AU$20*'Assumptions (Solar)'!$AU$2+'Assumptions (Solar)'!$AU$21*'Assumptions (Solar)'!$AU$3)/10^9),0)</f>
        <v>-0.05628062087</v>
      </c>
      <c r="AZ1005" s="160">
        <f>IF(and($AW$902&gt;0,Model!Z$1&lt;='Assumptions (Solar)'!$V$13),PPMT('Assumptions (Solar)'!$V$10,Model!Z$1,'Assumptions (Solar)'!$V$13,'Assumptions (Solar)'!$V$8*Model!$AW$902*('Assumptions (Solar)'!$AU$20*'Assumptions (Solar)'!$AU$2+'Assumptions (Solar)'!$AU$21*'Assumptions (Solar)'!$AU$3)/10^9),0)</f>
        <v>-0.06078307054</v>
      </c>
      <c r="BA1005" s="160">
        <f>IF(and($AW$902&gt;0,Model!AA$1&lt;='Assumptions (Solar)'!$V$13),PPMT('Assumptions (Solar)'!$V$10,Model!AA$1,'Assumptions (Solar)'!$V$13,'Assumptions (Solar)'!$V$8*Model!$AW$902*('Assumptions (Solar)'!$AU$20*'Assumptions (Solar)'!$AU$2+'Assumptions (Solar)'!$AU$21*'Assumptions (Solar)'!$AU$3)/10^9),0)</f>
        <v>-0.06564571619</v>
      </c>
      <c r="BB1005" s="160">
        <f>IF(and($AW$902&gt;0,Model!AB$1&lt;='Assumptions (Solar)'!$V$13),PPMT('Assumptions (Solar)'!$V$10,Model!AB$1,'Assumptions (Solar)'!$V$13,'Assumptions (Solar)'!$V$8*Model!$AW$902*('Assumptions (Solar)'!$AU$20*'Assumptions (Solar)'!$AU$2+'Assumptions (Solar)'!$AU$21*'Assumptions (Solar)'!$AU$3)/10^9),0)</f>
        <v>-0.07089737348</v>
      </c>
      <c r="BC1005" s="160">
        <f>IF(and($AW$902&gt;0,Model!AC$1&lt;='Assumptions (Solar)'!$V$13),PPMT('Assumptions (Solar)'!$V$10,Model!AC$1,'Assumptions (Solar)'!$V$13,'Assumptions (Solar)'!$V$8*Model!$AW$902*('Assumptions (Solar)'!$AU$20*'Assumptions (Solar)'!$AU$2+'Assumptions (Solar)'!$AU$21*'Assumptions (Solar)'!$AU$3)/10^9),0)</f>
        <v>-0.07656916336</v>
      </c>
      <c r="BD1005" s="160">
        <f>IF(and($AW$902&gt;0,Model!AD$1&lt;='Assumptions (Solar)'!$V$13),PPMT('Assumptions (Solar)'!$V$10,Model!AD$1,'Assumptions (Solar)'!$V$13,'Assumptions (Solar)'!$V$8*Model!$AW$902*('Assumptions (Solar)'!$AU$20*'Assumptions (Solar)'!$AU$2+'Assumptions (Solar)'!$AU$21*'Assumptions (Solar)'!$AU$3)/10^9),0)</f>
        <v>-0.08269469643</v>
      </c>
      <c r="BE1005" s="160">
        <f>IF(and($AW$902&gt;0,Model!AE$1&lt;='Assumptions (Solar)'!$V$13),PPMT('Assumptions (Solar)'!$V$10,Model!AE$1,'Assumptions (Solar)'!$V$13,'Assumptions (Solar)'!$V$8*Model!$AW$902*('Assumptions (Solar)'!$AU$20*'Assumptions (Solar)'!$AU$2+'Assumptions (Solar)'!$AU$21*'Assumptions (Solar)'!$AU$3)/10^9),0)</f>
        <v>-0.08931027214</v>
      </c>
      <c r="BF1005" s="160">
        <f>IF(and($AW$902&gt;0,Model!AF$1&lt;='Assumptions (Solar)'!$V$13),PPMT('Assumptions (Solar)'!$V$10,Model!AF$1,'Assumptions (Solar)'!$V$13,'Assumptions (Solar)'!$V$8*Model!$AW$902*('Assumptions (Solar)'!$AU$20*'Assumptions (Solar)'!$AU$2+'Assumptions (Solar)'!$AU$21*'Assumptions (Solar)'!$AU$3)/10^9),0)</f>
        <v>-0.09645509391</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-0.09743586733</v>
      </c>
      <c r="AY1006" s="160">
        <f>IF(and($AX$902&gt;0,Model!X$1&lt;='Assumptions (Solar)'!$V$13),PPMT('Assumptions (Solar)'!$V$10,Model!X$1,'Assumptions (Solar)'!$V$13,'Assumptions (Solar)'!$V$8*Model!$AX$902*('Assumptions (Solar)'!$AV$20*'Assumptions (Solar)'!$AV$2+'Assumptions (Solar)'!$AV$21*'Assumptions (Solar)'!$AV$3)/10^9),0)</f>
        <v>-0.1052307367</v>
      </c>
      <c r="AZ1006" s="160">
        <f>IF(and($AX$902&gt;0,Model!Y$1&lt;='Assumptions (Solar)'!$V$13),PPMT('Assumptions (Solar)'!$V$10,Model!Y$1,'Assumptions (Solar)'!$V$13,'Assumptions (Solar)'!$V$8*Model!$AX$902*('Assumptions (Solar)'!$AV$20*'Assumptions (Solar)'!$AV$2+'Assumptions (Solar)'!$AV$21*'Assumptions (Solar)'!$AV$3)/10^9),0)</f>
        <v>-0.1136491957</v>
      </c>
      <c r="BA1006" s="160">
        <f>IF(and($AX$902&gt;0,Model!Z$1&lt;='Assumptions (Solar)'!$V$13),PPMT('Assumptions (Solar)'!$V$10,Model!Z$1,'Assumptions (Solar)'!$V$13,'Assumptions (Solar)'!$V$8*Model!$AX$902*('Assumptions (Solar)'!$AV$20*'Assumptions (Solar)'!$AV$2+'Assumptions (Solar)'!$AV$21*'Assumptions (Solar)'!$AV$3)/10^9),0)</f>
        <v>-0.1227411313</v>
      </c>
      <c r="BB1006" s="160">
        <f>IF(and($AX$902&gt;0,Model!AA$1&lt;='Assumptions (Solar)'!$V$13),PPMT('Assumptions (Solar)'!$V$10,Model!AA$1,'Assumptions (Solar)'!$V$13,'Assumptions (Solar)'!$V$8*Model!$AX$902*('Assumptions (Solar)'!$AV$20*'Assumptions (Solar)'!$AV$2+'Assumptions (Solar)'!$AV$21*'Assumptions (Solar)'!$AV$3)/10^9),0)</f>
        <v>-0.1325604218</v>
      </c>
      <c r="BC1006" s="160">
        <f>IF(and($AX$902&gt;0,Model!AB$1&lt;='Assumptions (Solar)'!$V$13),PPMT('Assumptions (Solar)'!$V$10,Model!AB$1,'Assumptions (Solar)'!$V$13,'Assumptions (Solar)'!$V$8*Model!$AX$902*('Assumptions (Solar)'!$AV$20*'Assumptions (Solar)'!$AV$2+'Assumptions (Solar)'!$AV$21*'Assumptions (Solar)'!$AV$3)/10^9),0)</f>
        <v>-0.1431652556</v>
      </c>
      <c r="BD1006" s="160">
        <f>IF(and($AX$902&gt;0,Model!AC$1&lt;='Assumptions (Solar)'!$V$13),PPMT('Assumptions (Solar)'!$V$10,Model!AC$1,'Assumptions (Solar)'!$V$13,'Assumptions (Solar)'!$V$8*Model!$AX$902*('Assumptions (Solar)'!$AV$20*'Assumptions (Solar)'!$AV$2+'Assumptions (Solar)'!$AV$21*'Assumptions (Solar)'!$AV$3)/10^9),0)</f>
        <v>-0.154618476</v>
      </c>
      <c r="BE1006" s="160">
        <f>IF(and($AX$902&gt;0,Model!AD$1&lt;='Assumptions (Solar)'!$V$13),PPMT('Assumptions (Solar)'!$V$10,Model!AD$1,'Assumptions (Solar)'!$V$13,'Assumptions (Solar)'!$V$8*Model!$AX$902*('Assumptions (Solar)'!$AV$20*'Assumptions (Solar)'!$AV$2+'Assumptions (Solar)'!$AV$21*'Assumptions (Solar)'!$AV$3)/10^9),0)</f>
        <v>-0.1669879541</v>
      </c>
      <c r="BF1006" s="160">
        <f>IF(and($AX$902&gt;0,Model!AE$1&lt;='Assumptions (Solar)'!$V$13),PPMT('Assumptions (Solar)'!$V$10,Model!AE$1,'Assumptions (Solar)'!$V$13,'Assumptions (Solar)'!$V$8*Model!$AX$902*('Assumptions (Solar)'!$AV$20*'Assumptions (Solar)'!$AV$2+'Assumptions (Solar)'!$AV$21*'Assumptions (Solar)'!$AV$3)/10^9),0)</f>
        <v>-0.1803469904</v>
      </c>
      <c r="BG1006" s="160">
        <f>IF(and($AX$902&gt;0,Model!AF$1&lt;='Assumptions (Solar)'!$V$13),PPMT('Assumptions (Solar)'!$V$10,Model!AF$1,'Assumptions (Solar)'!$V$13,'Assumptions (Solar)'!$V$8*Model!$AX$902*('Assumptions (Solar)'!$AV$20*'Assumptions (Solar)'!$AV$2+'Assumptions (Solar)'!$AV$21*'Assumptions (Solar)'!$AV$3)/10^9),0)</f>
        <v>-0.1947747496</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-0.09822992514</v>
      </c>
      <c r="AZ1007" s="160">
        <f>IF(and($AY$902&gt;0,Model!X$1&lt;='Assumptions (Solar)'!$V$13),PPMT('Assumptions (Solar)'!$V$10,Model!X$1,'Assumptions (Solar)'!$V$13,'Assumptions (Solar)'!$V$8*Model!$AY$902*('Assumptions (Solar)'!$AW$20*'Assumptions (Solar)'!$AW$2+'Assumptions (Solar)'!$AW$21*'Assumptions (Solar)'!$AW$3)/10^9),0)</f>
        <v>-0.1060883192</v>
      </c>
      <c r="BA1007" s="160">
        <f>IF(and($AY$902&gt;0,Model!Y$1&lt;='Assumptions (Solar)'!$V$13),PPMT('Assumptions (Solar)'!$V$10,Model!Y$1,'Assumptions (Solar)'!$V$13,'Assumptions (Solar)'!$V$8*Model!$AY$902*('Assumptions (Solar)'!$AW$20*'Assumptions (Solar)'!$AW$2+'Assumptions (Solar)'!$AW$21*'Assumptions (Solar)'!$AW$3)/10^9),0)</f>
        <v>-0.1145753847</v>
      </c>
      <c r="BB1007" s="160">
        <f>IF(and($AY$902&gt;0,Model!Z$1&lt;='Assumptions (Solar)'!$V$13),PPMT('Assumptions (Solar)'!$V$10,Model!Z$1,'Assumptions (Solar)'!$V$13,'Assumptions (Solar)'!$V$8*Model!$AY$902*('Assumptions (Solar)'!$AW$20*'Assumptions (Solar)'!$AW$2+'Assumptions (Solar)'!$AW$21*'Assumptions (Solar)'!$AW$3)/10^9),0)</f>
        <v>-0.1237414155</v>
      </c>
      <c r="BC1007" s="160">
        <f>IF(and($AY$902&gt;0,Model!AA$1&lt;='Assumptions (Solar)'!$V$13),PPMT('Assumptions (Solar)'!$V$10,Model!AA$1,'Assumptions (Solar)'!$V$13,'Assumptions (Solar)'!$V$8*Model!$AY$902*('Assumptions (Solar)'!$AW$20*'Assumptions (Solar)'!$AW$2+'Assumptions (Solar)'!$AW$21*'Assumptions (Solar)'!$AW$3)/10^9),0)</f>
        <v>-0.1336407287</v>
      </c>
      <c r="BD1007" s="160">
        <f>IF(and($AY$902&gt;0,Model!AB$1&lt;='Assumptions (Solar)'!$V$13),PPMT('Assumptions (Solar)'!$V$10,Model!AB$1,'Assumptions (Solar)'!$V$13,'Assumptions (Solar)'!$V$8*Model!$AY$902*('Assumptions (Solar)'!$AW$20*'Assumptions (Solar)'!$AW$2+'Assumptions (Solar)'!$AW$21*'Assumptions (Solar)'!$AW$3)/10^9),0)</f>
        <v>-0.144331987</v>
      </c>
      <c r="BE1007" s="160">
        <f>IF(and($AY$902&gt;0,Model!AC$1&lt;='Assumptions (Solar)'!$V$13),PPMT('Assumptions (Solar)'!$V$10,Model!AC$1,'Assumptions (Solar)'!$V$13,'Assumptions (Solar)'!$V$8*Model!$AY$902*('Assumptions (Solar)'!$AW$20*'Assumptions (Solar)'!$AW$2+'Assumptions (Solar)'!$AW$21*'Assumptions (Solar)'!$AW$3)/10^9),0)</f>
        <v>-0.155878546</v>
      </c>
      <c r="BF1007" s="160">
        <f>IF(and($AY$902&gt;0,Model!AD$1&lt;='Assumptions (Solar)'!$V$13),PPMT('Assumptions (Solar)'!$V$10,Model!AD$1,'Assumptions (Solar)'!$V$13,'Assumptions (Solar)'!$V$8*Model!$AY$902*('Assumptions (Solar)'!$AW$20*'Assumptions (Solar)'!$AW$2+'Assumptions (Solar)'!$AW$21*'Assumptions (Solar)'!$AW$3)/10^9),0)</f>
        <v>-0.1683488296</v>
      </c>
      <c r="BG1007" s="160">
        <f>IF(and($AY$902&gt;0,Model!AE$1&lt;='Assumptions (Solar)'!$V$13),PPMT('Assumptions (Solar)'!$V$10,Model!AE$1,'Assumptions (Solar)'!$V$13,'Assumptions (Solar)'!$V$8*Model!$AY$902*('Assumptions (Solar)'!$AW$20*'Assumptions (Solar)'!$AW$2+'Assumptions (Solar)'!$AW$21*'Assumptions (Solar)'!$AW$3)/10^9),0)</f>
        <v>-0.181816736</v>
      </c>
      <c r="BH1007" s="160">
        <f>IF(and($AY$902&gt;0,Model!AF$1&lt;='Assumptions (Solar)'!$V$13),PPMT('Assumptions (Solar)'!$V$10,Model!AF$1,'Assumptions (Solar)'!$V$13,'Assumptions (Solar)'!$V$8*Model!$AY$902*('Assumptions (Solar)'!$AW$20*'Assumptions (Solar)'!$AW$2+'Assumptions (Solar)'!$AW$21*'Assumptions (Solar)'!$AW$3)/10^9),0)</f>
        <v>-0.1963620749</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-0.09915893248</v>
      </c>
      <c r="BA1008" s="160">
        <f>IF(and($AZ$902&gt;0,Model!X$1&lt;='Assumptions (Solar)'!$V$13),PPMT('Assumptions (Solar)'!$V$10,Model!X$1,'Assumptions (Solar)'!$V$13,'Assumptions (Solar)'!$V$8*Model!$AZ$902*('Assumptions (Solar)'!$AX$20*'Assumptions (Solar)'!$AX$2+'Assumptions (Solar)'!$AX$21*'Assumptions (Solar)'!$AX$3)/10^9),0)</f>
        <v>-0.1070916471</v>
      </c>
      <c r="BB1008" s="160">
        <f>IF(and($AZ$902&gt;0,Model!Y$1&lt;='Assumptions (Solar)'!$V$13),PPMT('Assumptions (Solar)'!$V$10,Model!Y$1,'Assumptions (Solar)'!$V$13,'Assumptions (Solar)'!$V$8*Model!$AZ$902*('Assumptions (Solar)'!$AX$20*'Assumptions (Solar)'!$AX$2+'Assumptions (Solar)'!$AX$21*'Assumptions (Solar)'!$AX$3)/10^9),0)</f>
        <v>-0.1156589788</v>
      </c>
      <c r="BC1008" s="160">
        <f>IF(and($AZ$902&gt;0,Model!Z$1&lt;='Assumptions (Solar)'!$V$13),PPMT('Assumptions (Solar)'!$V$10,Model!Z$1,'Assumptions (Solar)'!$V$13,'Assumptions (Solar)'!$V$8*Model!$AZ$902*('Assumptions (Solar)'!$AX$20*'Assumptions (Solar)'!$AX$2+'Assumptions (Solar)'!$AX$21*'Assumptions (Solar)'!$AX$3)/10^9),0)</f>
        <v>-0.1249116972</v>
      </c>
      <c r="BD1008" s="160">
        <f>IF(and($AZ$902&gt;0,Model!AA$1&lt;='Assumptions (Solar)'!$V$13),PPMT('Assumptions (Solar)'!$V$10,Model!AA$1,'Assumptions (Solar)'!$V$13,'Assumptions (Solar)'!$V$8*Model!$AZ$902*('Assumptions (Solar)'!$AX$20*'Assumptions (Solar)'!$AX$2+'Assumptions (Solar)'!$AX$21*'Assumptions (Solar)'!$AX$3)/10^9),0)</f>
        <v>-0.1349046329</v>
      </c>
      <c r="BE1008" s="160">
        <f>IF(and($AZ$902&gt;0,Model!AB$1&lt;='Assumptions (Solar)'!$V$13),PPMT('Assumptions (Solar)'!$V$10,Model!AB$1,'Assumptions (Solar)'!$V$13,'Assumptions (Solar)'!$V$8*Model!$AZ$902*('Assumptions (Solar)'!$AX$20*'Assumptions (Solar)'!$AX$2+'Assumptions (Solar)'!$AX$21*'Assumptions (Solar)'!$AX$3)/10^9),0)</f>
        <v>-0.1456970036</v>
      </c>
      <c r="BF1008" s="160">
        <f>IF(and($AZ$902&gt;0,Model!AC$1&lt;='Assumptions (Solar)'!$V$13),PPMT('Assumptions (Solar)'!$V$10,Model!AC$1,'Assumptions (Solar)'!$V$13,'Assumptions (Solar)'!$V$8*Model!$AZ$902*('Assumptions (Solar)'!$AX$20*'Assumptions (Solar)'!$AX$2+'Assumptions (Solar)'!$AX$21*'Assumptions (Solar)'!$AX$3)/10^9),0)</f>
        <v>-0.1573527638</v>
      </c>
      <c r="BG1008" s="160">
        <f>IF(and($AZ$902&gt;0,Model!AD$1&lt;='Assumptions (Solar)'!$V$13),PPMT('Assumptions (Solar)'!$V$10,Model!AD$1,'Assumptions (Solar)'!$V$13,'Assumptions (Solar)'!$V$8*Model!$AZ$902*('Assumptions (Solar)'!$AX$20*'Assumptions (Solar)'!$AX$2+'Assumptions (Solar)'!$AX$21*'Assumptions (Solar)'!$AX$3)/10^9),0)</f>
        <v>-0.1699409849</v>
      </c>
      <c r="BH1008" s="160">
        <f>IF(and($AZ$902&gt;0,Model!AE$1&lt;='Assumptions (Solar)'!$V$13),PPMT('Assumptions (Solar)'!$V$10,Model!AE$1,'Assumptions (Solar)'!$V$13,'Assumptions (Solar)'!$V$8*Model!$AZ$902*('Assumptions (Solar)'!$AX$20*'Assumptions (Solar)'!$AX$2+'Assumptions (Solar)'!$AX$21*'Assumptions (Solar)'!$AX$3)/10^9),0)</f>
        <v>-0.1835362637</v>
      </c>
      <c r="BI1008" s="160">
        <f>IF(and($AZ$902&gt;0,Model!AF$1&lt;='Assumptions (Solar)'!$V$13),PPMT('Assumptions (Solar)'!$V$10,Model!AF$1,'Assumptions (Solar)'!$V$13,'Assumptions (Solar)'!$V$8*Model!$AZ$902*('Assumptions (Solar)'!$AX$20*'Assumptions (Solar)'!$AX$2+'Assumptions (Solar)'!$AX$21*'Assumptions (Solar)'!$AX$3)/10^9),0)</f>
        <v>-0.1982191648</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-0.09994299858</v>
      </c>
      <c r="BB1009" s="160">
        <f>IF(and($BA$902&gt;0,Model!X$1&lt;='Assumptions (Solar)'!$V$13),PPMT('Assumptions (Solar)'!$V$10,Model!X$1,'Assumptions (Solar)'!$V$13,'Assumptions (Solar)'!$V$8*Model!$BA$902*('Assumptions (Solar)'!$AY$20*'Assumptions (Solar)'!$AY$2+'Assumptions (Solar)'!$AY$21*'Assumptions (Solar)'!$AY$3)/10^9),0)</f>
        <v>-0.1079384385</v>
      </c>
      <c r="BC1009" s="160">
        <f>IF(and($BA$902&gt;0,Model!Y$1&lt;='Assumptions (Solar)'!$V$13),PPMT('Assumptions (Solar)'!$V$10,Model!Y$1,'Assumptions (Solar)'!$V$13,'Assumptions (Solar)'!$V$8*Model!$BA$902*('Assumptions (Solar)'!$AY$20*'Assumptions (Solar)'!$AY$2+'Assumptions (Solar)'!$AY$21*'Assumptions (Solar)'!$AY$3)/10^9),0)</f>
        <v>-0.1165735135</v>
      </c>
      <c r="BD1009" s="160">
        <f>IF(and($BA$902&gt;0,Model!Z$1&lt;='Assumptions (Solar)'!$V$13),PPMT('Assumptions (Solar)'!$V$10,Model!Z$1,'Assumptions (Solar)'!$V$13,'Assumptions (Solar)'!$V$8*Model!$BA$902*('Assumptions (Solar)'!$AY$20*'Assumptions (Solar)'!$AY$2+'Assumptions (Solar)'!$AY$21*'Assumptions (Solar)'!$AY$3)/10^9),0)</f>
        <v>-0.1258993946</v>
      </c>
      <c r="BE1009" s="160">
        <f>IF(and($BA$902&gt;0,Model!AA$1&lt;='Assumptions (Solar)'!$V$13),PPMT('Assumptions (Solar)'!$V$10,Model!AA$1,'Assumptions (Solar)'!$V$13,'Assumptions (Solar)'!$V$8*Model!$BA$902*('Assumptions (Solar)'!$AY$20*'Assumptions (Solar)'!$AY$2+'Assumptions (Solar)'!$AY$21*'Assumptions (Solar)'!$AY$3)/10^9),0)</f>
        <v>-0.1359713462</v>
      </c>
      <c r="BF1009" s="160">
        <f>IF(and($BA$902&gt;0,Model!AB$1&lt;='Assumptions (Solar)'!$V$13),PPMT('Assumptions (Solar)'!$V$10,Model!AB$1,'Assumptions (Solar)'!$V$13,'Assumptions (Solar)'!$V$8*Model!$BA$902*('Assumptions (Solar)'!$AY$20*'Assumptions (Solar)'!$AY$2+'Assumptions (Solar)'!$AY$21*'Assumptions (Solar)'!$AY$3)/10^9),0)</f>
        <v>-0.1468490539</v>
      </c>
      <c r="BG1009" s="160">
        <f>IF(and($BA$902&gt;0,Model!AC$1&lt;='Assumptions (Solar)'!$V$13),PPMT('Assumptions (Solar)'!$V$10,Model!AC$1,'Assumptions (Solar)'!$V$13,'Assumptions (Solar)'!$V$8*Model!$BA$902*('Assumptions (Solar)'!$AY$20*'Assumptions (Solar)'!$AY$2+'Assumptions (Solar)'!$AY$21*'Assumptions (Solar)'!$AY$3)/10^9),0)</f>
        <v>-0.1585969782</v>
      </c>
      <c r="BH1009" s="160">
        <f>IF(and($BA$902&gt;0,Model!AD$1&lt;='Assumptions (Solar)'!$V$13),PPMT('Assumptions (Solar)'!$V$10,Model!AD$1,'Assumptions (Solar)'!$V$13,'Assumptions (Solar)'!$V$8*Model!$BA$902*('Assumptions (Solar)'!$AY$20*'Assumptions (Solar)'!$AY$2+'Assumptions (Solar)'!$AY$21*'Assumptions (Solar)'!$AY$3)/10^9),0)</f>
        <v>-0.1712847365</v>
      </c>
      <c r="BI1009" s="160">
        <f>IF(and($BA$902&gt;0,Model!AE$1&lt;='Assumptions (Solar)'!$V$13),PPMT('Assumptions (Solar)'!$V$10,Model!AE$1,'Assumptions (Solar)'!$V$13,'Assumptions (Solar)'!$V$8*Model!$BA$902*('Assumptions (Solar)'!$AY$20*'Assumptions (Solar)'!$AY$2+'Assumptions (Solar)'!$AY$21*'Assumptions (Solar)'!$AY$3)/10^9),0)</f>
        <v>-0.1849875154</v>
      </c>
      <c r="BJ1009" s="160">
        <f>IF(and($BA$902&gt;0,Model!AF$1&lt;='Assumptions (Solar)'!$V$13),PPMT('Assumptions (Solar)'!$V$10,Model!AF$1,'Assumptions (Solar)'!$V$13,'Assumptions (Solar)'!$V$8*Model!$BA$902*('Assumptions (Solar)'!$AY$20*'Assumptions (Solar)'!$AY$2+'Assumptions (Solar)'!$AY$21*'Assumptions (Solar)'!$AY$3)/10^9),0)</f>
        <v>-0.1997865166</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v>
      </c>
      <c r="M1010" s="177">
        <f t="array" ref="M1010">SUM(IF(ISERROR(M1011:M1061),"",M1011:M1061))</f>
        <v>-0.004630963922</v>
      </c>
      <c r="N1010" s="177">
        <f t="array" ref="N1010">SUM(IF(ISERROR(N1011:N1061),"",N1011:N1061))</f>
        <v>-0.01245132059</v>
      </c>
      <c r="O1010" s="177">
        <f t="array" ref="O1010">SUM(IF(ISERROR(O1011:O1061),"",O1011:O1061))</f>
        <v>-0.01955852221</v>
      </c>
      <c r="P1010" s="177">
        <f t="array" ref="P1010">SUM(IF(ISERROR(P1011:P1061),"",P1011:P1061))</f>
        <v>-0.02861644083</v>
      </c>
      <c r="Q1010" s="177">
        <f t="array" ref="Q1010">SUM(IF(ISERROR(Q1011:Q1061),"",Q1011:Q1061))</f>
        <v>-0.03731361384</v>
      </c>
      <c r="R1010" s="177">
        <f t="array" ref="R1010">SUM(IF(ISERROR(R1011:R1061),"",R1011:R1061))</f>
        <v>-0.0607962535</v>
      </c>
      <c r="S1010" s="177">
        <f t="array" ref="S1010">SUM(IF(ISERROR(S1011:S1061),"",S1011:S1061))</f>
        <v>-0.1013992773</v>
      </c>
      <c r="T1010" s="177">
        <f t="array" ref="T1010">SUM(IF(ISERROR(T1011:T1061),"",T1011:T1061))</f>
        <v>-0.1897679291</v>
      </c>
      <c r="U1010" s="177">
        <f t="array" ref="U1010">SUM(IF(ISERROR(U1011:U1061),"",U1011:U1061))</f>
        <v>-0.2738225687</v>
      </c>
      <c r="V1010" s="177">
        <f t="array" ref="V1010">SUM(IF(ISERROR(V1011:V1061),"",V1011:V1061))</f>
        <v>-0.2490249294</v>
      </c>
      <c r="W1010" s="177">
        <f t="array" ref="W1010">SUM(IF(ISERROR(W1011:W1061),"",W1011:W1061))</f>
        <v>-0.222243479</v>
      </c>
      <c r="X1010" s="177">
        <f t="array" ref="X1010">SUM(IF(ISERROR(X1011:X1061),"",X1011:X1061))</f>
        <v>-0.2844220717</v>
      </c>
      <c r="Y1010" s="177">
        <f t="array" ref="Y1010">SUM(IF(ISERROR(Y1011:Y1061),"",Y1011:Y1061))</f>
        <v>-0.312063318</v>
      </c>
      <c r="Z1010" s="177">
        <f t="array" ref="Z1010">SUM(IF(ISERROR(Z1011:Z1061),"",Z1011:Z1061))</f>
        <v>-0.3323576879</v>
      </c>
      <c r="AA1010" s="177">
        <f t="array" ref="AA1010">SUM(IF(ISERROR(AA1011:AA1061),"",AA1011:AA1061))</f>
        <v>-0.3452247382</v>
      </c>
      <c r="AB1010" s="177">
        <f t="array" ref="AB1010">SUM(IF(ISERROR(AB1011:AB1061),"",AB1011:AB1061))</f>
        <v>-0.3503273918</v>
      </c>
      <c r="AC1010" s="177">
        <f t="array" ref="AC1010">SUM(IF(ISERROR(AC1011:AC1061),"",AC1011:AC1061))</f>
        <v>-0.3494738213</v>
      </c>
      <c r="AD1010" s="177">
        <f t="array" ref="AD1010">SUM(IF(ISERROR(AD1011:AD1061),"",AD1011:AD1061))</f>
        <v>-0.3452056114</v>
      </c>
      <c r="AE1010" s="177">
        <f t="array" ref="AE1010">SUM(IF(ISERROR(AE1011:AE1061),"",AE1011:AE1061))</f>
        <v>-0.345122212</v>
      </c>
      <c r="AF1010" s="177">
        <f t="array" ref="AF1010">SUM(IF(ISERROR(AF1011:AF1061),"",AF1011:AF1061))</f>
        <v>-0.3501354916</v>
      </c>
      <c r="AG1010" s="177">
        <f t="array" ref="AG1010">SUM(IF(ISERROR(AG1011:AG1061),"",AG1011:AG1061))</f>
        <v>-0.3458440156</v>
      </c>
      <c r="AH1010" s="177">
        <f t="array" ref="AH1010">SUM(IF(ISERROR(AH1011:AH1061),"",AH1011:AH1061))</f>
        <v>-0.3316953942</v>
      </c>
      <c r="AI1010" s="177">
        <f t="array" ref="AI1010">SUM(IF(ISERROR(AI1011:AI1061),"",AI1011:AI1061))</f>
        <v>-0.3232266422</v>
      </c>
      <c r="AJ1010" s="177">
        <f t="array" ref="AJ1010">SUM(IF(ISERROR(AJ1011:AJ1061),"",AJ1011:AJ1061))</f>
        <v>-0.3167543839</v>
      </c>
      <c r="AK1010" s="177">
        <f t="array" ref="AK1010">SUM(IF(ISERROR(AK1011:AK1061),"",AK1011:AK1061))</f>
        <v>-0.3121004592</v>
      </c>
      <c r="AL1010" s="177">
        <f t="array" ref="AL1010">SUM(IF(ISERROR(AL1011:AL1061),"",AL1011:AL1061))</f>
        <v>-0.309190903</v>
      </c>
      <c r="AM1010" s="177">
        <f t="array" ref="AM1010">SUM(IF(ISERROR(AM1011:AM1061),"",AM1011:AM1061))</f>
        <v>-0.3085491797</v>
      </c>
      <c r="AN1010" s="177">
        <f t="array" ref="AN1010">SUM(IF(ISERROR(AN1011:AN1061),"",AN1011:AN1061))</f>
        <v>-0.3101393536</v>
      </c>
      <c r="AO1010" s="177">
        <f t="array" ref="AO1010">SUM(IF(ISERROR(AO1011:AO1061),"",AO1011:AO1061))</f>
        <v>-0.3128669714</v>
      </c>
      <c r="AP1010" s="177">
        <f t="array" ref="AP1010">SUM(IF(ISERROR(AP1011:AP1061),"",AP1011:AP1061))</f>
        <v>-0.3174694206</v>
      </c>
      <c r="AQ1010" s="177">
        <f t="array" ref="AQ1010">SUM(IF(ISERROR(AQ1011:AQ1061),"",AQ1011:AQ1061))</f>
        <v>-0.3227836729</v>
      </c>
      <c r="AR1010" s="177">
        <f t="array" ref="AR1010">SUM(IF(ISERROR(AR1011:AR1061),"",AR1011:AR1061))</f>
        <v>-0.332926615</v>
      </c>
      <c r="AS1010" s="177">
        <f t="array" ref="AS1010">SUM(IF(ISERROR(AS1011:AS1061),"",AS1011:AS1061))</f>
        <v>-0.3497399843</v>
      </c>
      <c r="AT1010" s="177">
        <f t="array" ref="AT1010">SUM(IF(ISERROR(AT1011:AT1061),"",AT1011:AT1061))</f>
        <v>-0.3872791348</v>
      </c>
      <c r="AU1010" s="177">
        <f t="array" ref="AU1010">SUM(IF(ISERROR(AU1011:AU1061),"",AU1011:AU1061))</f>
        <v>-0.4259546124</v>
      </c>
      <c r="AV1010" s="177">
        <f t="array" ref="AV1010">SUM(IF(ISERROR(AV1011:AV1061),"",AV1011:AV1061))</f>
        <v>-0.4205476153</v>
      </c>
      <c r="AW1010" s="177">
        <f t="array" ref="AW1010">SUM(IF(ISERROR(AW1011:AW1061),"",AW1011:AW1061))</f>
        <v>-0.4144955656</v>
      </c>
      <c r="AX1010" s="177">
        <f t="array" ref="AX1010">SUM(IF(ISERROR(AX1011:AX1061),"",AX1011:AX1061))</f>
        <v>-0.4643076107</v>
      </c>
      <c r="AY1010" s="177">
        <f t="array" ref="AY1010">SUM(IF(ISERROR(AY1011:AY1061),"",AY1011:AY1061))</f>
        <v>-0.5100877874</v>
      </c>
      <c r="AZ1010" s="177">
        <f t="array" ref="AZ1010">SUM(IF(ISERROR(AZ1011:AZ1061),"",AZ1011:AZ1061))</f>
        <v>-0.5516216767</v>
      </c>
      <c r="BA1010" s="177">
        <f t="array" ref="BA1010">SUM(IF(ISERROR(BA1011:BA1061),"",BA1011:BA1061))</f>
        <v>-0.5884771589</v>
      </c>
      <c r="BB1010" s="177">
        <f t="array" ref="BB1010">SUM(IF(ISERROR(BB1011:BB1061),"",BB1011:BB1061))</f>
        <v>-0.5035256614</v>
      </c>
      <c r="BC1010" s="177">
        <f t="array" ref="BC1010">SUM(IF(ISERROR(BC1011:BC1061),"",BC1011:BC1061))</f>
        <v>-0.4208919973</v>
      </c>
      <c r="BD1010" s="177">
        <f t="array" ref="BD1010">SUM(IF(ISERROR(BD1011:BD1061),"",BD1011:BD1061))</f>
        <v>-0.3419212038</v>
      </c>
      <c r="BE1010" s="177">
        <f t="array" ref="BE1010">SUM(IF(ISERROR(BE1011:BE1061),"",BE1011:BE1061))</f>
        <v>-0.2702421125</v>
      </c>
      <c r="BF1010" s="177">
        <f t="array" ref="BF1010">SUM(IF(ISERROR(BF1011:BF1061),"",BF1011:BF1061))</f>
        <v>-0.2070926762</v>
      </c>
      <c r="BG1010" s="177">
        <f t="array" ref="BG1010">SUM(IF(ISERROR(BG1011:BG1061),"",BG1011:BG1061))</f>
        <v>-0.1471444577</v>
      </c>
      <c r="BH1010" s="177">
        <f t="array" ref="BH1010">SUM(IF(ISERROR(BH1011:BH1061),"",BH1011:BH1061))</f>
        <v>-0.09073410175</v>
      </c>
      <c r="BI1010" s="177">
        <f t="array" ref="BI1010">SUM(IF(ISERROR(BI1011:BI1061),"",BI1011:BI1061))</f>
        <v>-0.04663945575</v>
      </c>
      <c r="BJ1010" s="177">
        <f t="array" ref="BJ1010">SUM(IF(ISERROR(BJ1011:BJ1061),"",BJ1011:BJ1061))</f>
        <v>-0.01598292133</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-0.004630963922</v>
      </c>
      <c r="N1021" s="160">
        <f>IF($M$902&gt;0,IPMT('Assumptions (Solar)'!$V$10,Model!X$1,'Assumptions (Solar)'!$V$13,'Assumptions (Solar)'!$V$8*Model!$M$902*('Assumptions (Solar)'!$K$20*'Assumptions (Solar)'!$K$2+'Assumptions (Solar)'!$K$21*'Assumptions (Solar)'!$K$3)/10^9),0)</f>
        <v>-0.00431129085</v>
      </c>
      <c r="O1021" s="160">
        <f>IF($M$902&gt;0,IPMT('Assumptions (Solar)'!$V$10,Model!Y$1,'Assumptions (Solar)'!$V$13,'Assumptions (Solar)'!$V$8*Model!$M$902*('Assumptions (Solar)'!$K$20*'Assumptions (Solar)'!$K$2+'Assumptions (Solar)'!$K$21*'Assumptions (Solar)'!$K$3)/10^9),0)</f>
        <v>-0.003966043933</v>
      </c>
      <c r="P1021" s="160">
        <f>IF($M$902&gt;0,IPMT('Assumptions (Solar)'!$V$10,Model!Z$1,'Assumptions (Solar)'!$V$13,'Assumptions (Solar)'!$V$8*Model!$M$902*('Assumptions (Solar)'!$K$20*'Assumptions (Solar)'!$K$2+'Assumptions (Solar)'!$K$21*'Assumptions (Solar)'!$K$3)/10^9),0)</f>
        <v>-0.003593177262</v>
      </c>
      <c r="Q1021" s="160">
        <f>IF($M$902&gt;0,IPMT('Assumptions (Solar)'!$V$10,Model!AA$1,'Assumptions (Solar)'!$V$13,'Assumptions (Solar)'!$V$8*Model!$M$902*('Assumptions (Solar)'!$K$20*'Assumptions (Solar)'!$K$2+'Assumptions (Solar)'!$K$21*'Assumptions (Solar)'!$K$3)/10^9),0)</f>
        <v>-0.003190481257</v>
      </c>
      <c r="R1021" s="160">
        <f>IF($M$902&gt;0,IPMT('Assumptions (Solar)'!$V$10,Model!AB$1,'Assumptions (Solar)'!$V$13,'Assumptions (Solar)'!$V$8*Model!$M$902*('Assumptions (Solar)'!$K$20*'Assumptions (Solar)'!$K$2+'Assumptions (Solar)'!$K$21*'Assumptions (Solar)'!$K$3)/10^9),0)</f>
        <v>-0.002755569573</v>
      </c>
      <c r="S1021" s="160">
        <f>IF($M$902&gt;0,IPMT('Assumptions (Solar)'!$V$10,Model!AC$1,'Assumptions (Solar)'!$V$13,'Assumptions (Solar)'!$V$8*Model!$M$902*('Assumptions (Solar)'!$K$20*'Assumptions (Solar)'!$K$2+'Assumptions (Solar)'!$K$21*'Assumptions (Solar)'!$K$3)/10^9),0)</f>
        <v>-0.002285864953</v>
      </c>
      <c r="T1021" s="160">
        <f>IF($M$902&gt;0,IPMT('Assumptions (Solar)'!$V$10,Model!AD$1,'Assumptions (Solar)'!$V$13,'Assumptions (Solar)'!$V$8*Model!$M$902*('Assumptions (Solar)'!$K$20*'Assumptions (Solar)'!$K$2+'Assumptions (Solar)'!$K$21*'Assumptions (Solar)'!$K$3)/10^9),0)</f>
        <v>-0.001778583964</v>
      </c>
      <c r="U1021" s="160">
        <f>IF($M$902&gt;0,IPMT('Assumptions (Solar)'!$V$10,Model!AE$1,'Assumptions (Solar)'!$V$13,'Assumptions (Solar)'!$V$8*Model!$M$902*('Assumptions (Solar)'!$K$20*'Assumptions (Solar)'!$K$2+'Assumptions (Solar)'!$K$21*'Assumptions (Solar)'!$K$3)/10^9),0)</f>
        <v>-0.001230720495</v>
      </c>
      <c r="V1021" s="160">
        <f>IF($M$902&gt;0,IPMT('Assumptions (Solar)'!$V$10,Model!AF$1,'Assumptions (Solar)'!$V$13,'Assumptions (Solar)'!$V$8*Model!$M$902*('Assumptions (Solar)'!$K$20*'Assumptions (Solar)'!$K$2+'Assumptions (Solar)'!$K$21*'Assumptions (Solar)'!$K$3)/10^9),0)</f>
        <v>-0.0006390279495</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-0.008140029742</v>
      </c>
      <c r="O1022" s="177">
        <f>IF($N$902&gt;0,IPMT('Assumptions (Solar)'!$V$10,Model!X$1,'Assumptions (Solar)'!$V$13,'Assumptions (Solar)'!$V$8*Model!$N$902*('Assumptions (Solar)'!$L$20*'Assumptions (Solar)'!$L$2+'Assumptions (Solar)'!$L$21*'Assumptions (Solar)'!$L$3)/10^9),0)</f>
        <v>-0.007578127651</v>
      </c>
      <c r="P1022" s="177">
        <f>IF($N$902&gt;0,IPMT('Assumptions (Solar)'!$V$10,Model!Y$1,'Assumptions (Solar)'!$V$13,'Assumptions (Solar)'!$V$8*Model!$N$902*('Assumptions (Solar)'!$L$20*'Assumptions (Solar)'!$L$2+'Assumptions (Solar)'!$L$21*'Assumptions (Solar)'!$L$3)/10^9),0)</f>
        <v>-0.006971273392</v>
      </c>
      <c r="Q1022" s="177">
        <f>IF($N$902&gt;0,IPMT('Assumptions (Solar)'!$V$10,Model!Z$1,'Assumptions (Solar)'!$V$13,'Assumptions (Solar)'!$V$8*Model!$N$902*('Assumptions (Solar)'!$L$20*'Assumptions (Solar)'!$L$2+'Assumptions (Solar)'!$L$21*'Assumptions (Solar)'!$L$3)/10^9),0)</f>
        <v>-0.006315870793</v>
      </c>
      <c r="R1022" s="177">
        <f>IF($N$902&gt;0,IPMT('Assumptions (Solar)'!$V$10,Model!AA$1,'Assumptions (Solar)'!$V$13,'Assumptions (Solar)'!$V$8*Model!$N$902*('Assumptions (Solar)'!$L$20*'Assumptions (Solar)'!$L$2+'Assumptions (Solar)'!$L$21*'Assumptions (Solar)'!$L$3)/10^9),0)</f>
        <v>-0.005608035986</v>
      </c>
      <c r="S1022" s="177">
        <f>IF($N$902&gt;0,IPMT('Assumptions (Solar)'!$V$10,Model!AB$1,'Assumptions (Solar)'!$V$13,'Assumptions (Solar)'!$V$8*Model!$N$902*('Assumptions (Solar)'!$L$20*'Assumptions (Solar)'!$L$2+'Assumptions (Solar)'!$L$21*'Assumptions (Solar)'!$L$3)/10^9),0)</f>
        <v>-0.004843574395</v>
      </c>
      <c r="T1022" s="177">
        <f>IF($N$902&gt;0,IPMT('Assumptions (Solar)'!$V$10,Model!AC$1,'Assumptions (Solar)'!$V$13,'Assumptions (Solar)'!$V$8*Model!$N$902*('Assumptions (Solar)'!$L$20*'Assumptions (Solar)'!$L$2+'Assumptions (Solar)'!$L$21*'Assumptions (Solar)'!$L$3)/10^9),0)</f>
        <v>-0.004017955876</v>
      </c>
      <c r="U1022" s="177">
        <f>IF($N$902&gt;0,IPMT('Assumptions (Solar)'!$V$10,Model!AD$1,'Assumptions (Solar)'!$V$13,'Assumptions (Solar)'!$V$8*Model!$N$902*('Assumptions (Solar)'!$L$20*'Assumptions (Solar)'!$L$2+'Assumptions (Solar)'!$L$21*'Assumptions (Solar)'!$L$3)/10^9),0)</f>
        <v>-0.003126287876</v>
      </c>
      <c r="V1022" s="177">
        <f>IF($N$902&gt;0,IPMT('Assumptions (Solar)'!$V$10,Model!AE$1,'Assumptions (Solar)'!$V$13,'Assumptions (Solar)'!$V$8*Model!$N$902*('Assumptions (Solar)'!$L$20*'Assumptions (Solar)'!$L$2+'Assumptions (Solar)'!$L$21*'Assumptions (Solar)'!$L$3)/10^9),0)</f>
        <v>-0.002163286436</v>
      </c>
      <c r="W1022" s="177">
        <f>IF($N$902&gt;0,IPMT('Assumptions (Solar)'!$V$10,Model!AF$1,'Assumptions (Solar)'!$V$13,'Assumptions (Solar)'!$V$8*Model!$N$902*('Assumptions (Solar)'!$L$20*'Assumptions (Solar)'!$L$2+'Assumptions (Solar)'!$L$21*'Assumptions (Solar)'!$L$3)/10^9),0)</f>
        <v>-0.00112324488</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-0.008014350629</v>
      </c>
      <c r="P1023" s="160">
        <f>IF($O$902&gt;0,IPMT('Assumptions (Solar)'!$V$10,Model!X$1,'Assumptions (Solar)'!$V$13,'Assumptions (Solar)'!$V$8*Model!$O$902*('Assumptions (Solar)'!$M$20*'Assumptions (Solar)'!$M$2+'Assumptions (Solar)'!$M$21*'Assumptions (Solar)'!$M$3)/10^9),0)</f>
        <v>-0.007461124102</v>
      </c>
      <c r="Q1023" s="160">
        <f>IF($O$902&gt;0,IPMT('Assumptions (Solar)'!$V$10,Model!Y$1,'Assumptions (Solar)'!$V$13,'Assumptions (Solar)'!$V$8*Model!$O$902*('Assumptions (Solar)'!$M$20*'Assumptions (Solar)'!$M$2+'Assumptions (Solar)'!$M$21*'Assumptions (Solar)'!$M$3)/10^9),0)</f>
        <v>-0.006863639454</v>
      </c>
      <c r="R1023" s="160">
        <f>IF($O$902&gt;0,IPMT('Assumptions (Solar)'!$V$10,Model!Z$1,'Assumptions (Solar)'!$V$13,'Assumptions (Solar)'!$V$8*Model!$O$902*('Assumptions (Solar)'!$M$20*'Assumptions (Solar)'!$M$2+'Assumptions (Solar)'!$M$21*'Assumptions (Solar)'!$M$3)/10^9),0)</f>
        <v>-0.006218356034</v>
      </c>
      <c r="S1023" s="160">
        <f>IF($O$902&gt;0,IPMT('Assumptions (Solar)'!$V$10,Model!AA$1,'Assumptions (Solar)'!$V$13,'Assumptions (Solar)'!$V$8*Model!$O$902*('Assumptions (Solar)'!$M$20*'Assumptions (Solar)'!$M$2+'Assumptions (Solar)'!$M$21*'Assumptions (Solar)'!$M$3)/10^9),0)</f>
        <v>-0.00552144994</v>
      </c>
      <c r="T1023" s="160">
        <f>IF($O$902&gt;0,IPMT('Assumptions (Solar)'!$V$10,Model!AB$1,'Assumptions (Solar)'!$V$13,'Assumptions (Solar)'!$V$8*Model!$O$902*('Assumptions (Solar)'!$M$20*'Assumptions (Solar)'!$M$2+'Assumptions (Solar)'!$M$21*'Assumptions (Solar)'!$M$3)/10^9),0)</f>
        <v>-0.004768791359</v>
      </c>
      <c r="U1023" s="160">
        <f>IF($O$902&gt;0,IPMT('Assumptions (Solar)'!$V$10,Model!AC$1,'Assumptions (Solar)'!$V$13,'Assumptions (Solar)'!$V$8*Model!$O$902*('Assumptions (Solar)'!$M$20*'Assumptions (Solar)'!$M$2+'Assumptions (Solar)'!$M$21*'Assumptions (Solar)'!$M$3)/10^9),0)</f>
        <v>-0.003955920092</v>
      </c>
      <c r="V1023" s="160">
        <f>IF($O$902&gt;0,IPMT('Assumptions (Solar)'!$V$10,Model!AD$1,'Assumptions (Solar)'!$V$13,'Assumptions (Solar)'!$V$8*Model!$O$902*('Assumptions (Solar)'!$M$20*'Assumptions (Solar)'!$M$2+'Assumptions (Solar)'!$M$21*'Assumptions (Solar)'!$M$3)/10^9),0)</f>
        <v>-0.003078019123</v>
      </c>
      <c r="W1023" s="160">
        <f>IF($O$902&gt;0,IPMT('Assumptions (Solar)'!$V$10,Model!AE$1,'Assumptions (Solar)'!$V$13,'Assumptions (Solar)'!$V$8*Model!$O$902*('Assumptions (Solar)'!$M$20*'Assumptions (Solar)'!$M$2+'Assumptions (Solar)'!$M$21*'Assumptions (Solar)'!$M$3)/10^9),0)</f>
        <v>-0.002129886076</v>
      </c>
      <c r="X1023" s="160">
        <f>IF($O$902&gt;0,IPMT('Assumptions (Solar)'!$V$10,Model!AF$1,'Assumptions (Solar)'!$V$13,'Assumptions (Solar)'!$V$8*Model!$O$902*('Assumptions (Solar)'!$M$20*'Assumptions (Solar)'!$M$2+'Assumptions (Solar)'!$M$21*'Assumptions (Solar)'!$M$3)/10^9),0)</f>
        <v>-0.001105902386</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-0.01059086608</v>
      </c>
      <c r="Q1024" s="177">
        <f>IF($P$902&gt;0,IPMT('Assumptions (Solar)'!$V$10,Model!X$1,'Assumptions (Solar)'!$V$13,'Assumptions (Solar)'!$V$8*Model!$P$902*('Assumptions (Solar)'!$N$20*'Assumptions (Solar)'!$N$2+'Assumptions (Solar)'!$N$21*'Assumptions (Solar)'!$N$3)/10^9),0)</f>
        <v>-0.009859784005</v>
      </c>
      <c r="R1024" s="177">
        <f>IF($P$902&gt;0,IPMT('Assumptions (Solar)'!$V$10,Model!Y$1,'Assumptions (Solar)'!$V$13,'Assumptions (Solar)'!$V$8*Model!$P$902*('Assumptions (Solar)'!$N$20*'Assumptions (Solar)'!$N$2+'Assumptions (Solar)'!$N$21*'Assumptions (Solar)'!$N$3)/10^9),0)</f>
        <v>-0.00907021537</v>
      </c>
      <c r="S1024" s="177">
        <f>IF($P$902&gt;0,IPMT('Assumptions (Solar)'!$V$10,Model!Z$1,'Assumptions (Solar)'!$V$13,'Assumptions (Solar)'!$V$8*Model!$P$902*('Assumptions (Solar)'!$N$20*'Assumptions (Solar)'!$N$2+'Assumptions (Solar)'!$N$21*'Assumptions (Solar)'!$N$3)/10^9),0)</f>
        <v>-0.008217481243</v>
      </c>
      <c r="T1024" s="177">
        <f>IF($P$902&gt;0,IPMT('Assumptions (Solar)'!$V$10,Model!AA$1,'Assumptions (Solar)'!$V$13,'Assumptions (Solar)'!$V$8*Model!$P$902*('Assumptions (Solar)'!$N$20*'Assumptions (Solar)'!$N$2+'Assumptions (Solar)'!$N$21*'Assumptions (Solar)'!$N$3)/10^9),0)</f>
        <v>-0.007296528387</v>
      </c>
      <c r="U1024" s="177">
        <f>IF($P$902&gt;0,IPMT('Assumptions (Solar)'!$V$10,Model!AB$1,'Assumptions (Solar)'!$V$13,'Assumptions (Solar)'!$V$8*Model!$P$902*('Assumptions (Solar)'!$N$20*'Assumptions (Solar)'!$N$2+'Assumptions (Solar)'!$N$21*'Assumptions (Solar)'!$N$3)/10^9),0)</f>
        <v>-0.006301899301</v>
      </c>
      <c r="V1024" s="177">
        <f>IF($P$902&gt;0,IPMT('Assumptions (Solar)'!$V$10,Model!AC$1,'Assumptions (Solar)'!$V$13,'Assumptions (Solar)'!$V$8*Model!$P$902*('Assumptions (Solar)'!$N$20*'Assumptions (Solar)'!$N$2+'Assumptions (Solar)'!$N$21*'Assumptions (Solar)'!$N$3)/10^9),0)</f>
        <v>-0.00522769989</v>
      </c>
      <c r="W1024" s="177">
        <f>IF($P$902&gt;0,IPMT('Assumptions (Solar)'!$V$10,Model!AD$1,'Assumptions (Solar)'!$V$13,'Assumptions (Solar)'!$V$8*Model!$P$902*('Assumptions (Solar)'!$N$20*'Assumptions (Solar)'!$N$2+'Assumptions (Solar)'!$N$21*'Assumptions (Solar)'!$N$3)/10^9),0)</f>
        <v>-0.004067564525</v>
      </c>
      <c r="X1024" s="177">
        <f>IF($P$902&gt;0,IPMT('Assumptions (Solar)'!$V$10,Model!AE$1,'Assumptions (Solar)'!$V$13,'Assumptions (Solar)'!$V$8*Model!$P$902*('Assumptions (Solar)'!$N$20*'Assumptions (Solar)'!$N$2+'Assumptions (Solar)'!$N$21*'Assumptions (Solar)'!$N$3)/10^9),0)</f>
        <v>-0.00281461833</v>
      </c>
      <c r="Y1024" s="177">
        <f>IF($P$902&gt;0,IPMT('Assumptions (Solar)'!$V$10,Model!AF$1,'Assumptions (Solar)'!$V$13,'Assumptions (Solar)'!$V$8*Model!$P$902*('Assumptions (Solar)'!$N$20*'Assumptions (Solar)'!$N$2+'Assumptions (Solar)'!$N$21*'Assumptions (Solar)'!$N$3)/10^9),0)</f>
        <v>-0.001461436441</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-0.01108383833</v>
      </c>
      <c r="R1025" s="160">
        <f>IF($Q$902&gt;0,IPMT('Assumptions (Solar)'!$V$10,Model!X$1,'Assumptions (Solar)'!$V$13,'Assumptions (Solar)'!$V$8*Model!$Q$902*('Assumptions (Solar)'!$O$20*'Assumptions (Solar)'!$O$2+'Assumptions (Solar)'!$O$21*'Assumptions (Solar)'!$O$3)/10^9),0)</f>
        <v>-0.01031872664</v>
      </c>
      <c r="S1025" s="160">
        <f>IF($Q$902&gt;0,IPMT('Assumptions (Solar)'!$V$10,Model!Y$1,'Assumptions (Solar)'!$V$13,'Assumptions (Solar)'!$V$8*Model!$Q$902*('Assumptions (Solar)'!$O$20*'Assumptions (Solar)'!$O$2+'Assumptions (Solar)'!$O$21*'Assumptions (Solar)'!$O$3)/10^9),0)</f>
        <v>-0.00949240601</v>
      </c>
      <c r="T1025" s="160">
        <f>IF($Q$902&gt;0,IPMT('Assumptions (Solar)'!$V$10,Model!Z$1,'Assumptions (Solar)'!$V$13,'Assumptions (Solar)'!$V$8*Model!$Q$902*('Assumptions (Solar)'!$O$20*'Assumptions (Solar)'!$O$2+'Assumptions (Solar)'!$O$21*'Assumptions (Solar)'!$O$3)/10^9),0)</f>
        <v>-0.008599979732</v>
      </c>
      <c r="U1025" s="160">
        <f>IF($Q$902&gt;0,IPMT('Assumptions (Solar)'!$V$10,Model!AA$1,'Assumptions (Solar)'!$V$13,'Assumptions (Solar)'!$V$8*Model!$Q$902*('Assumptions (Solar)'!$O$20*'Assumptions (Solar)'!$O$2+'Assumptions (Solar)'!$O$21*'Assumptions (Solar)'!$O$3)/10^9),0)</f>
        <v>-0.007636159351</v>
      </c>
      <c r="V1025" s="160">
        <f>IF($Q$902&gt;0,IPMT('Assumptions (Solar)'!$V$10,Model!AB$1,'Assumptions (Solar)'!$V$13,'Assumptions (Solar)'!$V$8*Model!$Q$902*('Assumptions (Solar)'!$O$20*'Assumptions (Solar)'!$O$2+'Assumptions (Solar)'!$O$21*'Assumptions (Solar)'!$O$3)/10^9),0)</f>
        <v>-0.00659523334</v>
      </c>
      <c r="W1025" s="160">
        <f>IF($Q$902&gt;0,IPMT('Assumptions (Solar)'!$V$10,Model!AC$1,'Assumptions (Solar)'!$V$13,'Assumptions (Solar)'!$V$8*Model!$Q$902*('Assumptions (Solar)'!$O$20*'Assumptions (Solar)'!$O$2+'Assumptions (Solar)'!$O$21*'Assumptions (Solar)'!$O$3)/10^9),0)</f>
        <v>-0.005471033248</v>
      </c>
      <c r="X1025" s="160">
        <f>IF($Q$902&gt;0,IPMT('Assumptions (Solar)'!$V$10,Model!AD$1,'Assumptions (Solar)'!$V$13,'Assumptions (Solar)'!$V$8*Model!$Q$902*('Assumptions (Solar)'!$O$20*'Assumptions (Solar)'!$O$2+'Assumptions (Solar)'!$O$21*'Assumptions (Solar)'!$O$3)/10^9),0)</f>
        <v>-0.004256897148</v>
      </c>
      <c r="Y1025" s="160">
        <f>IF($Q$902&gt;0,IPMT('Assumptions (Solar)'!$V$10,Model!AE$1,'Assumptions (Solar)'!$V$13,'Assumptions (Solar)'!$V$8*Model!$Q$902*('Assumptions (Solar)'!$O$20*'Assumptions (Solar)'!$O$2+'Assumptions (Solar)'!$O$21*'Assumptions (Solar)'!$O$3)/10^9),0)</f>
        <v>-0.002945630161</v>
      </c>
      <c r="Z1025" s="160">
        <f>IF($Q$902&gt;0,IPMT('Assumptions (Solar)'!$V$10,Model!AF$1,'Assumptions (Solar)'!$V$13,'Assumptions (Solar)'!$V$8*Model!$Q$902*('Assumptions (Solar)'!$O$20*'Assumptions (Solar)'!$O$2+'Assumptions (Solar)'!$O$21*'Assumptions (Solar)'!$O$3)/10^9),0)</f>
        <v>-0.001529461814</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-0.0268253499</v>
      </c>
      <c r="S1026" s="177">
        <f>IF($R$902&gt;0,IPMT('Assumptions (Solar)'!$V$10,Model!X$1,'Assumptions (Solar)'!$V$13,'Assumptions (Solar)'!$V$8*Model!$R$902*('Assumptions (Solar)'!$P$20*'Assumptions (Solar)'!$P$2+'Assumptions (Solar)'!$P$21*'Assumptions (Solar)'!$P$3)/10^9),0)</f>
        <v>-0.02497360971</v>
      </c>
      <c r="T1026" s="177">
        <f>IF($R$902&gt;0,IPMT('Assumptions (Solar)'!$V$10,Model!Y$1,'Assumptions (Solar)'!$V$13,'Assumptions (Solar)'!$V$8*Model!$R$902*('Assumptions (Solar)'!$P$20*'Assumptions (Solar)'!$P$2+'Assumptions (Solar)'!$P$21*'Assumptions (Solar)'!$P$3)/10^9),0)</f>
        <v>-0.02297373031</v>
      </c>
      <c r="U1026" s="177">
        <f>IF($R$902&gt;0,IPMT('Assumptions (Solar)'!$V$10,Model!Z$1,'Assumptions (Solar)'!$V$13,'Assumptions (Solar)'!$V$8*Model!$R$902*('Assumptions (Solar)'!$P$20*'Assumptions (Solar)'!$P$2+'Assumptions (Solar)'!$P$21*'Assumptions (Solar)'!$P$3)/10^9),0)</f>
        <v>-0.02081386055</v>
      </c>
      <c r="V1026" s="177">
        <f>IF($R$902&gt;0,IPMT('Assumptions (Solar)'!$V$10,Model!AA$1,'Assumptions (Solar)'!$V$13,'Assumptions (Solar)'!$V$8*Model!$R$902*('Assumptions (Solar)'!$P$20*'Assumptions (Solar)'!$P$2+'Assumptions (Solar)'!$P$21*'Assumptions (Solar)'!$P$3)/10^9),0)</f>
        <v>-0.01848120122</v>
      </c>
      <c r="W1026" s="177">
        <f>IF($R$902&gt;0,IPMT('Assumptions (Solar)'!$V$10,Model!AB$1,'Assumptions (Solar)'!$V$13,'Assumptions (Solar)'!$V$8*Model!$R$902*('Assumptions (Solar)'!$P$20*'Assumptions (Solar)'!$P$2+'Assumptions (Solar)'!$P$21*'Assumptions (Solar)'!$P$3)/10^9),0)</f>
        <v>-0.01596192914</v>
      </c>
      <c r="X1026" s="177">
        <f>IF($R$902&gt;0,IPMT('Assumptions (Solar)'!$V$10,Model!AC$1,'Assumptions (Solar)'!$V$13,'Assumptions (Solar)'!$V$8*Model!$R$902*('Assumptions (Solar)'!$P$20*'Assumptions (Solar)'!$P$2+'Assumptions (Solar)'!$P$21*'Assumptions (Solar)'!$P$3)/10^9),0)</f>
        <v>-0.01324111529</v>
      </c>
      <c r="Y1026" s="177">
        <f>IF($R$902&gt;0,IPMT('Assumptions (Solar)'!$V$10,Model!AD$1,'Assumptions (Solar)'!$V$13,'Assumptions (Solar)'!$V$8*Model!$R$902*('Assumptions (Solar)'!$P$20*'Assumptions (Solar)'!$P$2+'Assumptions (Solar)'!$P$21*'Assumptions (Solar)'!$P$3)/10^9),0)</f>
        <v>-0.01030263633</v>
      </c>
      <c r="Z1026" s="177">
        <f>IF($R$902&gt;0,IPMT('Assumptions (Solar)'!$V$10,Model!AE$1,'Assumptions (Solar)'!$V$13,'Assumptions (Solar)'!$V$8*Model!$R$902*('Assumptions (Solar)'!$P$20*'Assumptions (Solar)'!$P$2+'Assumptions (Solar)'!$P$21*'Assumptions (Solar)'!$P$3)/10^9),0)</f>
        <v>-0.007129079058</v>
      </c>
      <c r="AA1026" s="177">
        <f>IF($R$902&gt;0,IPMT('Assumptions (Solar)'!$V$10,Model!AF$1,'Assumptions (Solar)'!$V$13,'Assumptions (Solar)'!$V$8*Model!$R$902*('Assumptions (Solar)'!$P$20*'Assumptions (Solar)'!$P$2+'Assumptions (Solar)'!$P$21*'Assumptions (Solar)'!$P$3)/10^9),0)</f>
        <v>-0.003701637203</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-0.04606489108</v>
      </c>
      <c r="T1027" s="160">
        <f>IF($S$902&gt;0,IPMT('Assumptions (Solar)'!$V$10,Model!X$1,'Assumptions (Solar)'!$V$13,'Assumptions (Solar)'!$V$8*Model!$S$902*('Assumptions (Solar)'!$Q$20*'Assumptions (Solar)'!$Q$2+'Assumptions (Solar)'!$Q$21*'Assumptions (Solar)'!$Q$3)/10^9),0)</f>
        <v>-0.0428850552</v>
      </c>
      <c r="U1027" s="160">
        <f>IF($S$902&gt;0,IPMT('Assumptions (Solar)'!$V$10,Model!Y$1,'Assumptions (Solar)'!$V$13,'Assumptions (Solar)'!$V$8*Model!$S$902*('Assumptions (Solar)'!$Q$20*'Assumptions (Solar)'!$Q$2+'Assumptions (Solar)'!$Q$21*'Assumptions (Solar)'!$Q$3)/10^9),0)</f>
        <v>-0.03945083245</v>
      </c>
      <c r="V1027" s="160">
        <f>IF($S$902&gt;0,IPMT('Assumptions (Solar)'!$V$10,Model!Z$1,'Assumptions (Solar)'!$V$13,'Assumptions (Solar)'!$V$8*Model!$S$902*('Assumptions (Solar)'!$Q$20*'Assumptions (Solar)'!$Q$2+'Assumptions (Solar)'!$Q$21*'Assumptions (Solar)'!$Q$3)/10^9),0)</f>
        <v>-0.03574187188</v>
      </c>
      <c r="W1027" s="160">
        <f>IF($S$902&gt;0,IPMT('Assumptions (Solar)'!$V$10,Model!AA$1,'Assumptions (Solar)'!$V$13,'Assumptions (Solar)'!$V$8*Model!$S$902*('Assumptions (Solar)'!$Q$20*'Assumptions (Solar)'!$Q$2+'Assumptions (Solar)'!$Q$21*'Assumptions (Solar)'!$Q$3)/10^9),0)</f>
        <v>-0.03173619447</v>
      </c>
      <c r="X1027" s="160">
        <f>IF($S$902&gt;0,IPMT('Assumptions (Solar)'!$V$10,Model!AB$1,'Assumptions (Solar)'!$V$13,'Assumptions (Solar)'!$V$8*Model!$S$902*('Assumptions (Solar)'!$Q$20*'Assumptions (Solar)'!$Q$2+'Assumptions (Solar)'!$Q$21*'Assumptions (Solar)'!$Q$3)/10^9),0)</f>
        <v>-0.02741006286</v>
      </c>
      <c r="Y1027" s="160">
        <f>IF($S$902&gt;0,IPMT('Assumptions (Solar)'!$V$10,Model!AC$1,'Assumptions (Solar)'!$V$13,'Assumptions (Solar)'!$V$8*Model!$S$902*('Assumptions (Solar)'!$Q$20*'Assumptions (Solar)'!$Q$2+'Assumptions (Solar)'!$Q$21*'Assumptions (Solar)'!$Q$3)/10^9),0)</f>
        <v>-0.02273784073</v>
      </c>
      <c r="Z1027" s="160">
        <f>IF($S$902&gt;0,IPMT('Assumptions (Solar)'!$V$10,Model!AD$1,'Assumptions (Solar)'!$V$13,'Assumptions (Solar)'!$V$8*Model!$S$902*('Assumptions (Solar)'!$Q$20*'Assumptions (Solar)'!$Q$2+'Assumptions (Solar)'!$Q$21*'Assumptions (Solar)'!$Q$3)/10^9),0)</f>
        <v>-0.01769184082</v>
      </c>
      <c r="AA1027" s="160">
        <f>IF($S$902&gt;0,IPMT('Assumptions (Solar)'!$V$10,Model!AE$1,'Assumptions (Solar)'!$V$13,'Assumptions (Solar)'!$V$8*Model!$S$902*('Assumptions (Solar)'!$Q$20*'Assumptions (Solar)'!$Q$2+'Assumptions (Solar)'!$Q$21*'Assumptions (Solar)'!$Q$3)/10^9),0)</f>
        <v>-0.01224216092</v>
      </c>
      <c r="AB1027" s="160">
        <f>IF($S$902&gt;0,IPMT('Assumptions (Solar)'!$V$10,Model!AF$1,'Assumptions (Solar)'!$V$13,'Assumptions (Solar)'!$V$8*Model!$S$902*('Assumptions (Solar)'!$Q$20*'Assumptions (Solar)'!$Q$2+'Assumptions (Solar)'!$Q$21*'Assumptions (Solar)'!$Q$3)/10^9),0)</f>
        <v>-0.006356506633</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-0.09744730431</v>
      </c>
      <c r="U1028" s="160">
        <f>IF($T$902&gt;0,IPMT('Assumptions (Solar)'!$V$10,Model!X$1,'Assumptions (Solar)'!$V$13,'Assumptions (Solar)'!$V$8*Model!$T$902*('Assumptions (Solar)'!$R$20*'Assumptions (Solar)'!$R$2+'Assumptions (Solar)'!$R$21*'Assumptions (Solar)'!$R$3)/10^9),0)</f>
        <v>-0.09072056672</v>
      </c>
      <c r="V1028" s="160">
        <f>IF($T$902&gt;0,IPMT('Assumptions (Solar)'!$V$10,Model!Y$1,'Assumptions (Solar)'!$V$13,'Assumptions (Solar)'!$V$8*Model!$T$902*('Assumptions (Solar)'!$R$20*'Assumptions (Solar)'!$R$2+'Assumptions (Solar)'!$R$21*'Assumptions (Solar)'!$R$3)/10^9),0)</f>
        <v>-0.08345569012</v>
      </c>
      <c r="W1028" s="160">
        <f>IF($T$902&gt;0,IPMT('Assumptions (Solar)'!$V$10,Model!Z$1,'Assumptions (Solar)'!$V$13,'Assumptions (Solar)'!$V$8*Model!$T$902*('Assumptions (Solar)'!$R$20*'Assumptions (Solar)'!$R$2+'Assumptions (Solar)'!$R$21*'Assumptions (Solar)'!$R$3)/10^9),0)</f>
        <v>-0.07560962339</v>
      </c>
      <c r="X1028" s="160">
        <f>IF($T$902&gt;0,IPMT('Assumptions (Solar)'!$V$10,Model!AA$1,'Assumptions (Solar)'!$V$13,'Assumptions (Solar)'!$V$8*Model!$T$902*('Assumptions (Solar)'!$R$20*'Assumptions (Solar)'!$R$2+'Assumptions (Solar)'!$R$21*'Assumptions (Solar)'!$R$3)/10^9),0)</f>
        <v>-0.06713587133</v>
      </c>
      <c r="Y1028" s="160">
        <f>IF($T$902&gt;0,IPMT('Assumptions (Solar)'!$V$10,Model!AB$1,'Assumptions (Solar)'!$V$13,'Assumptions (Solar)'!$V$8*Model!$T$902*('Assumptions (Solar)'!$R$20*'Assumptions (Solar)'!$R$2+'Assumptions (Solar)'!$R$21*'Assumptions (Solar)'!$R$3)/10^9),0)</f>
        <v>-0.0579842191</v>
      </c>
      <c r="Z1028" s="160">
        <f>IF($T$902&gt;0,IPMT('Assumptions (Solar)'!$V$10,Model!AC$1,'Assumptions (Solar)'!$V$13,'Assumptions (Solar)'!$V$8*Model!$T$902*('Assumptions (Solar)'!$R$20*'Assumptions (Solar)'!$R$2+'Assumptions (Solar)'!$R$21*'Assumptions (Solar)'!$R$3)/10^9),0)</f>
        <v>-0.04810043469</v>
      </c>
      <c r="AA1028" s="160">
        <f>IF($T$902&gt;0,IPMT('Assumptions (Solar)'!$V$10,Model!AD$1,'Assumptions (Solar)'!$V$13,'Assumptions (Solar)'!$V$8*Model!$T$902*('Assumptions (Solar)'!$R$20*'Assumptions (Solar)'!$R$2+'Assumptions (Solar)'!$R$21*'Assumptions (Solar)'!$R$3)/10^9),0)</f>
        <v>-0.03742594753</v>
      </c>
      <c r="AB1028" s="160">
        <f>IF($T$902&gt;0,IPMT('Assumptions (Solar)'!$V$10,Model!AE$1,'Assumptions (Solar)'!$V$13,'Assumptions (Solar)'!$V$8*Model!$T$902*('Assumptions (Solar)'!$R$20*'Assumptions (Solar)'!$R$2+'Assumptions (Solar)'!$R$21*'Assumptions (Solar)'!$R$3)/10^9),0)</f>
        <v>-0.0258975014</v>
      </c>
      <c r="AC1028" s="160">
        <f>IF($T$902&gt;0,IPMT('Assumptions (Solar)'!$V$10,Model!AF$1,'Assumptions (Solar)'!$V$13,'Assumptions (Solar)'!$V$8*Model!$T$902*('Assumptions (Solar)'!$R$20*'Assumptions (Solar)'!$R$2+'Assumptions (Solar)'!$R$21*'Assumptions (Solar)'!$R$3)/10^9),0)</f>
        <v>-0.01344677957</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-0.1005863218</v>
      </c>
      <c r="V1029" s="160">
        <f>IF($U$902&gt;0,IPMT('Assumptions (Solar)'!$V$10,Model!X$1,'Assumptions (Solar)'!$V$13,'Assumptions (Solar)'!$V$8*Model!$U$902*('Assumptions (Solar)'!$S$20*'Assumptions (Solar)'!$S$2+'Assumptions (Solar)'!$S$21*'Assumptions (Solar)'!$S$3)/10^9),0)</f>
        <v>-0.09364289948</v>
      </c>
      <c r="W1029" s="160">
        <f>IF($U$902&gt;0,IPMT('Assumptions (Solar)'!$V$10,Model!Y$1,'Assumptions (Solar)'!$V$13,'Assumptions (Solar)'!$V$8*Model!$U$902*('Assumptions (Solar)'!$S$20*'Assumptions (Solar)'!$S$2+'Assumptions (Solar)'!$S$21*'Assumptions (Solar)'!$S$3)/10^9),0)</f>
        <v>-0.08614400332</v>
      </c>
      <c r="X1029" s="160">
        <f>IF($U$902&gt;0,IPMT('Assumptions (Solar)'!$V$10,Model!Z$1,'Assumptions (Solar)'!$V$13,'Assumptions (Solar)'!$V$8*Model!$U$902*('Assumptions (Solar)'!$S$20*'Assumptions (Solar)'!$S$2+'Assumptions (Solar)'!$S$21*'Assumptions (Solar)'!$S$3)/10^9),0)</f>
        <v>-0.07804519547</v>
      </c>
      <c r="Y1029" s="160">
        <f>IF($U$902&gt;0,IPMT('Assumptions (Solar)'!$V$10,Model!AA$1,'Assumptions (Solar)'!$V$13,'Assumptions (Solar)'!$V$8*Model!$U$902*('Assumptions (Solar)'!$S$20*'Assumptions (Solar)'!$S$2+'Assumptions (Solar)'!$S$21*'Assumptions (Solar)'!$S$3)/10^9),0)</f>
        <v>-0.069298483</v>
      </c>
      <c r="Z1029" s="160">
        <f>IF($U$902&gt;0,IPMT('Assumptions (Solar)'!$V$10,Model!AB$1,'Assumptions (Solar)'!$V$13,'Assumptions (Solar)'!$V$8*Model!$U$902*('Assumptions (Solar)'!$S$20*'Assumptions (Solar)'!$S$2+'Assumptions (Solar)'!$S$21*'Assumptions (Solar)'!$S$3)/10^9),0)</f>
        <v>-0.05985203352</v>
      </c>
      <c r="AA1029" s="160">
        <f>IF($U$902&gt;0,IPMT('Assumptions (Solar)'!$V$10,Model!AC$1,'Assumptions (Solar)'!$V$13,'Assumptions (Solar)'!$V$8*Model!$U$902*('Assumptions (Solar)'!$S$20*'Assumptions (Solar)'!$S$2+'Assumptions (Solar)'!$S$21*'Assumptions (Solar)'!$S$3)/10^9),0)</f>
        <v>-0.04964986809</v>
      </c>
      <c r="AB1029" s="160">
        <f>IF($U$902&gt;0,IPMT('Assumptions (Solar)'!$V$10,Model!AD$1,'Assumptions (Solar)'!$V$13,'Assumptions (Solar)'!$V$8*Model!$U$902*('Assumptions (Solar)'!$S$20*'Assumptions (Solar)'!$S$2+'Assumptions (Solar)'!$S$21*'Assumptions (Solar)'!$S$3)/10^9),0)</f>
        <v>-0.03863152942</v>
      </c>
      <c r="AC1029" s="160">
        <f>IF($U$902&gt;0,IPMT('Assumptions (Solar)'!$V$10,Model!AE$1,'Assumptions (Solar)'!$V$13,'Assumptions (Solar)'!$V$8*Model!$U$902*('Assumptions (Solar)'!$S$20*'Assumptions (Solar)'!$S$2+'Assumptions (Solar)'!$S$21*'Assumptions (Solar)'!$S$3)/10^9),0)</f>
        <v>-0.02673172366</v>
      </c>
      <c r="AD1029" s="160">
        <f>IF($U$902&gt;0,IPMT('Assumptions (Solar)'!$V$10,Model!AF$1,'Assumptions (Solar)'!$V$13,'Assumptions (Solar)'!$V$8*Model!$U$902*('Assumptions (Solar)'!$S$20*'Assumptions (Solar)'!$S$2+'Assumptions (Solar)'!$S$21*'Assumptions (Solar)'!$S$3)/10^9),0)</f>
        <v>-0.01387993344</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-0.09041240893</v>
      </c>
      <c r="Y1032" s="160">
        <f>IF($X$902&gt;0,IPMT('Assumptions (Solar)'!$V$10,Model!X$1,'Assumptions (Solar)'!$V$13,'Assumptions (Solar)'!$V$8*Model!$X$902*('Assumptions (Solar)'!$V$20*'Assumptions (Solar)'!$V$2+'Assumptions (Solar)'!$V$21*'Assumptions (Solar)'!$V$3)/10^9),0)</f>
        <v>-0.08417128657</v>
      </c>
      <c r="Z1032" s="160">
        <f>IF($X$902&gt;0,IPMT('Assumptions (Solar)'!$V$10,Model!Y$1,'Assumptions (Solar)'!$V$13,'Assumptions (Solar)'!$V$8*Model!$X$902*('Assumptions (Solar)'!$V$20*'Assumptions (Solar)'!$V$2+'Assumptions (Solar)'!$V$21*'Assumptions (Solar)'!$V$3)/10^9),0)</f>
        <v>-0.07743087442</v>
      </c>
      <c r="AA1032" s="160">
        <f>IF($X$902&gt;0,IPMT('Assumptions (Solar)'!$V$10,Model!Z$1,'Assumptions (Solar)'!$V$13,'Assumptions (Solar)'!$V$8*Model!$X$902*('Assumptions (Solar)'!$V$20*'Assumptions (Solar)'!$V$2+'Assumptions (Solar)'!$V$21*'Assumptions (Solar)'!$V$3)/10^9),0)</f>
        <v>-0.0701512293</v>
      </c>
      <c r="AB1032" s="160">
        <f>IF($X$902&gt;0,IPMT('Assumptions (Solar)'!$V$10,Model!AA$1,'Assumptions (Solar)'!$V$13,'Assumptions (Solar)'!$V$8*Model!$X$902*('Assumptions (Solar)'!$V$20*'Assumptions (Solar)'!$V$2+'Assumptions (Solar)'!$V$21*'Assumptions (Solar)'!$V$3)/10^9),0)</f>
        <v>-0.06228921257</v>
      </c>
      <c r="AC1032" s="160">
        <f>IF($X$902&gt;0,IPMT('Assumptions (Solar)'!$V$10,Model!AB$1,'Assumptions (Solar)'!$V$13,'Assumptions (Solar)'!$V$8*Model!$X$902*('Assumptions (Solar)'!$V$20*'Assumptions (Solar)'!$V$2+'Assumptions (Solar)'!$V$21*'Assumptions (Solar)'!$V$3)/10^9),0)</f>
        <v>-0.0537982345</v>
      </c>
      <c r="AD1032" s="160">
        <f>IF($X$902&gt;0,IPMT('Assumptions (Solar)'!$V$10,Model!AC$1,'Assumptions (Solar)'!$V$13,'Assumptions (Solar)'!$V$8*Model!$X$902*('Assumptions (Solar)'!$V$20*'Assumptions (Solar)'!$V$2+'Assumptions (Solar)'!$V$21*'Assumptions (Solar)'!$V$3)/10^9),0)</f>
        <v>-0.04462797818</v>
      </c>
      <c r="AE1032" s="160">
        <f>IF($X$902&gt;0,IPMT('Assumptions (Solar)'!$V$10,Model!AD$1,'Assumptions (Solar)'!$V$13,'Assumptions (Solar)'!$V$8*Model!$X$902*('Assumptions (Solar)'!$V$20*'Assumptions (Solar)'!$V$2+'Assumptions (Solar)'!$V$21*'Assumptions (Solar)'!$V$3)/10^9),0)</f>
        <v>-0.03472410136</v>
      </c>
      <c r="AF1032" s="160">
        <f>IF($X$902&gt;0,IPMT('Assumptions (Solar)'!$V$10,Model!AE$1,'Assumptions (Solar)'!$V$13,'Assumptions (Solar)'!$V$8*Model!$X$902*('Assumptions (Solar)'!$V$20*'Assumptions (Solar)'!$V$2+'Assumptions (Solar)'!$V$21*'Assumptions (Solar)'!$V$3)/10^9),0)</f>
        <v>-0.0240279144</v>
      </c>
      <c r="AG1032" s="160">
        <f>IF($X$902&gt;0,IPMT('Assumptions (Solar)'!$V$10,Model!AF$1,'Assumptions (Solar)'!$V$13,'Assumptions (Solar)'!$V$8*Model!$X$902*('Assumptions (Solar)'!$V$20*'Assumptions (Solar)'!$V$2+'Assumptions (Solar)'!$V$21*'Assumptions (Solar)'!$V$3)/10^9),0)</f>
        <v>-0.01247603248</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-0.06316178567</v>
      </c>
      <c r="Z1033" s="160">
        <f>IF($Y$902&gt;0,IPMT('Assumptions (Solar)'!$V$10,Model!X$1,'Assumptions (Solar)'!$V$13,'Assumptions (Solar)'!$V$8*Model!$Y$902*('Assumptions (Solar)'!$W$20*'Assumptions (Solar)'!$W$2+'Assumptions (Solar)'!$W$21*'Assumptions (Solar)'!$W$3)/10^9),0)</f>
        <v>-0.0588017599</v>
      </c>
      <c r="AA1033" s="160">
        <f>IF($Y$902&gt;0,IPMT('Assumptions (Solar)'!$V$10,Model!Y$1,'Assumptions (Solar)'!$V$13,'Assumptions (Solar)'!$V$8*Model!$Y$902*('Assumptions (Solar)'!$W$20*'Assumptions (Solar)'!$W$2+'Assumptions (Solar)'!$W$21*'Assumptions (Solar)'!$W$3)/10^9),0)</f>
        <v>-0.05409293207</v>
      </c>
      <c r="AB1033" s="160">
        <f>IF($Y$902&gt;0,IPMT('Assumptions (Solar)'!$V$10,Model!Z$1,'Assumptions (Solar)'!$V$13,'Assumptions (Solar)'!$V$8*Model!$Y$902*('Assumptions (Solar)'!$W$20*'Assumptions (Solar)'!$W$2+'Assumptions (Solar)'!$W$21*'Assumptions (Solar)'!$W$3)/10^9),0)</f>
        <v>-0.04900739801</v>
      </c>
      <c r="AC1033" s="160">
        <f>IF($Y$902&gt;0,IPMT('Assumptions (Solar)'!$V$10,Model!AA$1,'Assumptions (Solar)'!$V$13,'Assumptions (Solar)'!$V$8*Model!$Y$902*('Assumptions (Solar)'!$W$20*'Assumptions (Solar)'!$W$2+'Assumptions (Solar)'!$W$21*'Assumptions (Solar)'!$W$3)/10^9),0)</f>
        <v>-0.04351502123</v>
      </c>
      <c r="AD1033" s="160">
        <f>IF($Y$902&gt;0,IPMT('Assumptions (Solar)'!$V$10,Model!AB$1,'Assumptions (Solar)'!$V$13,'Assumptions (Solar)'!$V$8*Model!$Y$902*('Assumptions (Solar)'!$W$20*'Assumptions (Solar)'!$W$2+'Assumptions (Solar)'!$W$21*'Assumptions (Solar)'!$W$3)/10^9),0)</f>
        <v>-0.0375832543</v>
      </c>
      <c r="AE1033" s="160">
        <f>IF($Y$902&gt;0,IPMT('Assumptions (Solar)'!$V$10,Model!AC$1,'Assumptions (Solar)'!$V$13,'Assumptions (Solar)'!$V$8*Model!$Y$902*('Assumptions (Solar)'!$W$20*'Assumptions (Solar)'!$W$2+'Assumptions (Solar)'!$W$21*'Assumptions (Solar)'!$W$3)/10^9),0)</f>
        <v>-0.03117694602</v>
      </c>
      <c r="AF1033" s="160">
        <f>IF($Y$902&gt;0,IPMT('Assumptions (Solar)'!$V$10,Model!AD$1,'Assumptions (Solar)'!$V$13,'Assumptions (Solar)'!$V$8*Model!$Y$902*('Assumptions (Solar)'!$W$20*'Assumptions (Solar)'!$W$2+'Assumptions (Solar)'!$W$21*'Assumptions (Solar)'!$W$3)/10^9),0)</f>
        <v>-0.02425813308</v>
      </c>
      <c r="AG1033" s="160">
        <f>IF($Y$902&gt;0,IPMT('Assumptions (Solar)'!$V$10,Model!AE$1,'Assumptions (Solar)'!$V$13,'Assumptions (Solar)'!$V$8*Model!$Y$902*('Assumptions (Solar)'!$W$20*'Assumptions (Solar)'!$W$2+'Assumptions (Solar)'!$W$21*'Assumptions (Solar)'!$W$3)/10^9),0)</f>
        <v>-0.0167858151</v>
      </c>
      <c r="AH1033" s="160">
        <f>IF($Y$902&gt;0,IPMT('Assumptions (Solar)'!$V$10,Model!AF$1,'Assumptions (Solar)'!$V$13,'Assumptions (Solar)'!$V$8*Model!$Y$902*('Assumptions (Solar)'!$W$20*'Assumptions (Solar)'!$W$2+'Assumptions (Solar)'!$W$21*'Assumptions (Solar)'!$W$3)/10^9),0)</f>
        <v>-0.008715711689</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-0.06182220368</v>
      </c>
      <c r="AA1034" s="160">
        <f>IF($Z$902&gt;0,IPMT('Assumptions (Solar)'!$V$10,Model!X$1,'Assumptions (Solar)'!$V$13,'Assumptions (Solar)'!$V$8*Model!$Z$902*('Assumptions (Solar)'!$X$20*'Assumptions (Solar)'!$X$2+'Assumptions (Solar)'!$X$21*'Assumptions (Solar)'!$X$3)/10^9),0)</f>
        <v>-0.05755464857</v>
      </c>
      <c r="AB1034" s="160">
        <f>IF($Z$902&gt;0,IPMT('Assumptions (Solar)'!$V$10,Model!Y$1,'Assumptions (Solar)'!$V$13,'Assumptions (Solar)'!$V$8*Model!$Z$902*('Assumptions (Solar)'!$X$20*'Assumptions (Solar)'!$X$2+'Assumptions (Solar)'!$X$21*'Assumptions (Solar)'!$X$3)/10^9),0)</f>
        <v>-0.05294568905</v>
      </c>
      <c r="AC1034" s="160">
        <f>IF($Z$902&gt;0,IPMT('Assumptions (Solar)'!$V$10,Model!Z$1,'Assumptions (Solar)'!$V$13,'Assumptions (Solar)'!$V$8*Model!$Z$902*('Assumptions (Solar)'!$X$20*'Assumptions (Solar)'!$X$2+'Assumptions (Solar)'!$X$21*'Assumptions (Solar)'!$X$3)/10^9),0)</f>
        <v>-0.04796801277</v>
      </c>
      <c r="AD1034" s="160">
        <f>IF($Z$902&gt;0,IPMT('Assumptions (Solar)'!$V$10,Model!AA$1,'Assumptions (Solar)'!$V$13,'Assumptions (Solar)'!$V$8*Model!$Z$902*('Assumptions (Solar)'!$X$20*'Assumptions (Solar)'!$X$2+'Assumptions (Solar)'!$X$21*'Assumptions (Solar)'!$X$3)/10^9),0)</f>
        <v>-0.04259212239</v>
      </c>
      <c r="AE1034" s="160">
        <f>IF($Z$902&gt;0,IPMT('Assumptions (Solar)'!$V$10,Model!AB$1,'Assumptions (Solar)'!$V$13,'Assumptions (Solar)'!$V$8*Model!$Z$902*('Assumptions (Solar)'!$X$20*'Assumptions (Solar)'!$X$2+'Assumptions (Solar)'!$X$21*'Assumptions (Solar)'!$X$3)/10^9),0)</f>
        <v>-0.03678616077</v>
      </c>
      <c r="AF1034" s="160">
        <f>IF($Z$902&gt;0,IPMT('Assumptions (Solar)'!$V$10,Model!AC$1,'Assumptions (Solar)'!$V$13,'Assumptions (Solar)'!$V$8*Model!$Z$902*('Assumptions (Solar)'!$X$20*'Assumptions (Solar)'!$X$2+'Assumptions (Solar)'!$X$21*'Assumptions (Solar)'!$X$3)/10^9),0)</f>
        <v>-0.03051572223</v>
      </c>
      <c r="AG1034" s="160">
        <f>IF($Z$902&gt;0,IPMT('Assumptions (Solar)'!$V$10,Model!AD$1,'Assumptions (Solar)'!$V$13,'Assumptions (Solar)'!$V$8*Model!$Z$902*('Assumptions (Solar)'!$X$20*'Assumptions (Solar)'!$X$2+'Assumptions (Solar)'!$X$21*'Assumptions (Solar)'!$X$3)/10^9),0)</f>
        <v>-0.0237436486</v>
      </c>
      <c r="AH1034" s="160">
        <f>IF($Z$902&gt;0,IPMT('Assumptions (Solar)'!$V$10,Model!AE$1,'Assumptions (Solar)'!$V$13,'Assumptions (Solar)'!$V$8*Model!$Z$902*('Assumptions (Solar)'!$X$20*'Assumptions (Solar)'!$X$2+'Assumptions (Solar)'!$X$21*'Assumptions (Solar)'!$X$3)/10^9),0)</f>
        <v>-0.01642980909</v>
      </c>
      <c r="AI1034" s="160">
        <f>IF($Z$902&gt;0,IPMT('Assumptions (Solar)'!$V$10,Model!AF$1,'Assumptions (Solar)'!$V$13,'Assumptions (Solar)'!$V$8*Model!$Z$902*('Assumptions (Solar)'!$X$20*'Assumptions (Solar)'!$X$2+'Assumptions (Solar)'!$X$21*'Assumptions (Solar)'!$X$3)/10^9),0)</f>
        <v>-0.008530862411</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-0.06040631456</v>
      </c>
      <c r="AB1035" s="160">
        <f>IF($AA$902&gt;0,IPMT('Assumptions (Solar)'!$V$10,Model!X$1,'Assumptions (Solar)'!$V$13,'Assumptions (Solar)'!$V$8*Model!$AA$902*('Assumptions (Solar)'!$Y$20*'Assumptions (Solar)'!$Y$2+'Assumptions (Solar)'!$Y$21*'Assumptions (Solar)'!$Y$3)/10^9),0)</f>
        <v>-0.05623649755</v>
      </c>
      <c r="AC1035" s="160">
        <f>IF($AA$902&gt;0,IPMT('Assumptions (Solar)'!$V$10,Model!Y$1,'Assumptions (Solar)'!$V$13,'Assumptions (Solar)'!$V$8*Model!$AA$902*('Assumptions (Solar)'!$Y$20*'Assumptions (Solar)'!$Y$2+'Assumptions (Solar)'!$Y$21*'Assumptions (Solar)'!$Y$3)/10^9),0)</f>
        <v>-0.05173309518</v>
      </c>
      <c r="AD1035" s="160">
        <f>IF($AA$902&gt;0,IPMT('Assumptions (Solar)'!$V$10,Model!Z$1,'Assumptions (Solar)'!$V$13,'Assumptions (Solar)'!$V$8*Model!$AA$902*('Assumptions (Solar)'!$Y$20*'Assumptions (Solar)'!$Y$2+'Assumptions (Solar)'!$Y$21*'Assumptions (Solar)'!$Y$3)/10^9),0)</f>
        <v>-0.04686942063</v>
      </c>
      <c r="AE1035" s="160">
        <f>IF($AA$902&gt;0,IPMT('Assumptions (Solar)'!$V$10,Model!AA$1,'Assumptions (Solar)'!$V$13,'Assumptions (Solar)'!$V$8*Model!$AA$902*('Assumptions (Solar)'!$Y$20*'Assumptions (Solar)'!$Y$2+'Assumptions (Solar)'!$Y$21*'Assumptions (Solar)'!$Y$3)/10^9),0)</f>
        <v>-0.0416166521</v>
      </c>
      <c r="AF1035" s="160">
        <f>IF($AA$902&gt;0,IPMT('Assumptions (Solar)'!$V$10,Model!AB$1,'Assumptions (Solar)'!$V$13,'Assumptions (Solar)'!$V$8*Model!$AA$902*('Assumptions (Solar)'!$Y$20*'Assumptions (Solar)'!$Y$2+'Assumptions (Solar)'!$Y$21*'Assumptions (Solar)'!$Y$3)/10^9),0)</f>
        <v>-0.0359436621</v>
      </c>
      <c r="AG1035" s="160">
        <f>IF($AA$902&gt;0,IPMT('Assumptions (Solar)'!$V$10,Model!AC$1,'Assumptions (Solar)'!$V$13,'Assumptions (Solar)'!$V$8*Model!$AA$902*('Assumptions (Solar)'!$Y$20*'Assumptions (Solar)'!$Y$2+'Assumptions (Solar)'!$Y$21*'Assumptions (Solar)'!$Y$3)/10^9),0)</f>
        <v>-0.02981683289</v>
      </c>
      <c r="AH1035" s="160">
        <f>IF($AA$902&gt;0,IPMT('Assumptions (Solar)'!$V$10,Model!AD$1,'Assumptions (Solar)'!$V$13,'Assumptions (Solar)'!$V$8*Model!$AA$902*('Assumptions (Solar)'!$Y$20*'Assumptions (Solar)'!$Y$2+'Assumptions (Solar)'!$Y$21*'Assumptions (Solar)'!$Y$3)/10^9),0)</f>
        <v>-0.02319985735</v>
      </c>
      <c r="AI1035" s="160">
        <f>IF($AA$902&gt;0,IPMT('Assumptions (Solar)'!$V$10,Model!AE$1,'Assumptions (Solar)'!$V$13,'Assumptions (Solar)'!$V$8*Model!$AA$902*('Assumptions (Solar)'!$Y$20*'Assumptions (Solar)'!$Y$2+'Assumptions (Solar)'!$Y$21*'Assumptions (Solar)'!$Y$3)/10^9),0)</f>
        <v>-0.01605352377</v>
      </c>
      <c r="AJ1035" s="160">
        <f>IF($AA$902&gt;0,IPMT('Assumptions (Solar)'!$V$10,Model!AF$1,'Assumptions (Solar)'!$V$13,'Assumptions (Solar)'!$V$8*Model!$AA$902*('Assumptions (Solar)'!$Y$20*'Assumptions (Solar)'!$Y$2+'Assumptions (Solar)'!$Y$21*'Assumptions (Solar)'!$Y$3)/10^9),0)</f>
        <v>-0.008335483494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-0.05896305715</v>
      </c>
      <c r="AC1036" s="160">
        <f>IF($AB$902&gt;0,IPMT('Assumptions (Solar)'!$V$10,Model!X$1,'Assumptions (Solar)'!$V$13,'Assumptions (Solar)'!$V$8*Model!$AB$902*('Assumptions (Solar)'!$Z$20*'Assumptions (Solar)'!$Z$2+'Assumptions (Solar)'!$Z$21*'Assumptions (Solar)'!$Z$3)/10^9),0)</f>
        <v>-0.05489286746</v>
      </c>
      <c r="AD1036" s="160">
        <f>IF($AB$902&gt;0,IPMT('Assumptions (Solar)'!$V$10,Model!Y$1,'Assumptions (Solar)'!$V$13,'Assumptions (Solar)'!$V$8*Model!$AB$902*('Assumptions (Solar)'!$Z$20*'Assumptions (Solar)'!$Z$2+'Assumptions (Solar)'!$Z$21*'Assumptions (Solar)'!$Z$3)/10^9),0)</f>
        <v>-0.0504970626</v>
      </c>
      <c r="AE1036" s="160">
        <f>IF($AB$902&gt;0,IPMT('Assumptions (Solar)'!$V$10,Model!Z$1,'Assumptions (Solar)'!$V$13,'Assumptions (Solar)'!$V$8*Model!$AB$902*('Assumptions (Solar)'!$Z$20*'Assumptions (Solar)'!$Z$2+'Assumptions (Solar)'!$Z$21*'Assumptions (Solar)'!$Z$3)/10^9),0)</f>
        <v>-0.04574959335</v>
      </c>
      <c r="AF1036" s="160">
        <f>IF($AB$902&gt;0,IPMT('Assumptions (Solar)'!$V$10,Model!AA$1,'Assumptions (Solar)'!$V$13,'Assumptions (Solar)'!$V$8*Model!$AB$902*('Assumptions (Solar)'!$Z$20*'Assumptions (Solar)'!$Z$2+'Assumptions (Solar)'!$Z$21*'Assumptions (Solar)'!$Z$3)/10^9),0)</f>
        <v>-0.04062232656</v>
      </c>
      <c r="AG1036" s="160">
        <f>IF($AB$902&gt;0,IPMT('Assumptions (Solar)'!$V$10,Model!AB$1,'Assumptions (Solar)'!$V$13,'Assumptions (Solar)'!$V$8*Model!$AB$902*('Assumptions (Solar)'!$Z$20*'Assumptions (Solar)'!$Z$2+'Assumptions (Solar)'!$Z$21*'Assumptions (Solar)'!$Z$3)/10^9),0)</f>
        <v>-0.03508487842</v>
      </c>
      <c r="AH1036" s="160">
        <f>IF($AB$902&gt;0,IPMT('Assumptions (Solar)'!$V$10,Model!AC$1,'Assumptions (Solar)'!$V$13,'Assumptions (Solar)'!$V$8*Model!$AB$902*('Assumptions (Solar)'!$Z$20*'Assumptions (Solar)'!$Z$2+'Assumptions (Solar)'!$Z$21*'Assumptions (Solar)'!$Z$3)/10^9),0)</f>
        <v>-0.02910443444</v>
      </c>
      <c r="AI1036" s="160">
        <f>IF($AB$902&gt;0,IPMT('Assumptions (Solar)'!$V$10,Model!AD$1,'Assumptions (Solar)'!$V$13,'Assumptions (Solar)'!$V$8*Model!$AB$902*('Assumptions (Solar)'!$Z$20*'Assumptions (Solar)'!$Z$2+'Assumptions (Solar)'!$Z$21*'Assumptions (Solar)'!$Z$3)/10^9),0)</f>
        <v>-0.02264555493</v>
      </c>
      <c r="AJ1036" s="160">
        <f>IF($AB$902&gt;0,IPMT('Assumptions (Solar)'!$V$10,Model!AE$1,'Assumptions (Solar)'!$V$13,'Assumptions (Solar)'!$V$8*Model!$AB$902*('Assumptions (Solar)'!$Z$20*'Assumptions (Solar)'!$Z$2+'Assumptions (Solar)'!$Z$21*'Assumptions (Solar)'!$Z$3)/10^9),0)</f>
        <v>-0.01566996507</v>
      </c>
      <c r="AK1036" s="160">
        <f>IF($AB$902&gt;0,IPMT('Assumptions (Solar)'!$V$10,Model!AF$1,'Assumptions (Solar)'!$V$13,'Assumptions (Solar)'!$V$8*Model!$AB$902*('Assumptions (Solar)'!$Z$20*'Assumptions (Solar)'!$Z$2+'Assumptions (Solar)'!$Z$21*'Assumptions (Solar)'!$Z$3)/10^9),0)</f>
        <v>-0.008136328017</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-0.05738808692</v>
      </c>
      <c r="AD1037" s="160">
        <f>IF($AC$902&gt;0,IPMT('Assumptions (Solar)'!$V$10,Model!X$1,'Assumptions (Solar)'!$V$13,'Assumptions (Solar)'!$V$8*Model!$AC$902*('Assumptions (Solar)'!$AA$20*'Assumptions (Solar)'!$AA$2+'Assumptions (Solar)'!$AA$21*'Assumptions (Solar)'!$AA$3)/10^9),0)</f>
        <v>-0.05342661663</v>
      </c>
      <c r="AE1037" s="160">
        <f>IF($AC$902&gt;0,IPMT('Assumptions (Solar)'!$V$10,Model!Y$1,'Assumptions (Solar)'!$V$13,'Assumptions (Solar)'!$V$8*Model!$AC$902*('Assumptions (Solar)'!$AA$20*'Assumptions (Solar)'!$AA$2+'Assumptions (Solar)'!$AA$21*'Assumptions (Solar)'!$AA$3)/10^9),0)</f>
        <v>-0.0491482287</v>
      </c>
      <c r="AF1037" s="160">
        <f>IF($AC$902&gt;0,IPMT('Assumptions (Solar)'!$V$10,Model!Z$1,'Assumptions (Solar)'!$V$13,'Assumptions (Solar)'!$V$8*Model!$AC$902*('Assumptions (Solar)'!$AA$20*'Assumptions (Solar)'!$AA$2+'Assumptions (Solar)'!$AA$21*'Assumptions (Solar)'!$AA$3)/10^9),0)</f>
        <v>-0.04452756975</v>
      </c>
      <c r="AG1037" s="160">
        <f>IF($AC$902&gt;0,IPMT('Assumptions (Solar)'!$V$10,Model!AA$1,'Assumptions (Solar)'!$V$13,'Assumptions (Solar)'!$V$8*Model!$AC$902*('Assumptions (Solar)'!$AA$20*'Assumptions (Solar)'!$AA$2+'Assumptions (Solar)'!$AA$21*'Assumptions (Solar)'!$AA$3)/10^9),0)</f>
        <v>-0.03953725808</v>
      </c>
      <c r="AH1037" s="160">
        <f>IF($AC$902&gt;0,IPMT('Assumptions (Solar)'!$V$10,Model!AB$1,'Assumptions (Solar)'!$V$13,'Assumptions (Solar)'!$V$8*Model!$AC$902*('Assumptions (Solar)'!$AA$20*'Assumptions (Solar)'!$AA$2+'Assumptions (Solar)'!$AA$21*'Assumptions (Solar)'!$AA$3)/10^9),0)</f>
        <v>-0.03414772147</v>
      </c>
      <c r="AI1037" s="160">
        <f>IF($AC$902&gt;0,IPMT('Assumptions (Solar)'!$V$10,Model!AC$1,'Assumptions (Solar)'!$V$13,'Assumptions (Solar)'!$V$8*Model!$AC$902*('Assumptions (Solar)'!$AA$20*'Assumptions (Solar)'!$AA$2+'Assumptions (Solar)'!$AA$21*'Assumptions (Solar)'!$AA$3)/10^9),0)</f>
        <v>-0.02832702194</v>
      </c>
      <c r="AJ1037" s="160">
        <f>IF($AC$902&gt;0,IPMT('Assumptions (Solar)'!$V$10,Model!AD$1,'Assumptions (Solar)'!$V$13,'Assumptions (Solar)'!$V$8*Model!$AC$902*('Assumptions (Solar)'!$AA$20*'Assumptions (Solar)'!$AA$2+'Assumptions (Solar)'!$AA$21*'Assumptions (Solar)'!$AA$3)/10^9),0)</f>
        <v>-0.02204066644</v>
      </c>
      <c r="AK1037" s="160">
        <f>IF($AC$902&gt;0,IPMT('Assumptions (Solar)'!$V$10,Model!AE$1,'Assumptions (Solar)'!$V$13,'Assumptions (Solar)'!$V$8*Model!$AC$902*('Assumptions (Solar)'!$AA$20*'Assumptions (Solar)'!$AA$2+'Assumptions (Solar)'!$AA$21*'Assumptions (Solar)'!$AA$3)/10^9),0)</f>
        <v>-0.01525140251</v>
      </c>
      <c r="AL1037" s="160">
        <f>IF($AC$902&gt;0,IPMT('Assumptions (Solar)'!$V$10,Model!AF$1,'Assumptions (Solar)'!$V$13,'Assumptions (Solar)'!$V$8*Model!$AC$902*('Assumptions (Solar)'!$AA$20*'Assumptions (Solar)'!$AA$2+'Assumptions (Solar)'!$AA$21*'Assumptions (Solar)'!$AA$3)/10^9),0)</f>
        <v>-0.007918997455</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-0.05572922325</v>
      </c>
      <c r="AE1038" s="160">
        <f>IF($AD$902&gt;0,IPMT('Assumptions (Solar)'!$V$10,Model!X$1,'Assumptions (Solar)'!$V$13,'Assumptions (Solar)'!$V$8*Model!$AD$902*('Assumptions (Solar)'!$AB$20*'Assumptions (Solar)'!$AB$2+'Assumptions (Solar)'!$AB$21*'Assumptions (Solar)'!$AB$3)/10^9),0)</f>
        <v>-0.05188226346</v>
      </c>
      <c r="AF1038" s="160">
        <f>IF($AD$902&gt;0,IPMT('Assumptions (Solar)'!$V$10,Model!Y$1,'Assumptions (Solar)'!$V$13,'Assumptions (Solar)'!$V$8*Model!$AD$902*('Assumptions (Solar)'!$AB$20*'Assumptions (Solar)'!$AB$2+'Assumptions (Solar)'!$AB$21*'Assumptions (Solar)'!$AB$3)/10^9),0)</f>
        <v>-0.04772754689</v>
      </c>
      <c r="AG1038" s="160">
        <f>IF($AD$902&gt;0,IPMT('Assumptions (Solar)'!$V$10,Model!Z$1,'Assumptions (Solar)'!$V$13,'Assumptions (Solar)'!$V$8*Model!$AD$902*('Assumptions (Solar)'!$AB$20*'Assumptions (Solar)'!$AB$2+'Assumptions (Solar)'!$AB$21*'Assumptions (Solar)'!$AB$3)/10^9),0)</f>
        <v>-0.043240453</v>
      </c>
      <c r="AH1038" s="160">
        <f>IF($AD$902&gt;0,IPMT('Assumptions (Solar)'!$V$10,Model!AA$1,'Assumptions (Solar)'!$V$13,'Assumptions (Solar)'!$V$8*Model!$AD$902*('Assumptions (Solar)'!$AB$20*'Assumptions (Solar)'!$AB$2+'Assumptions (Solar)'!$AB$21*'Assumptions (Solar)'!$AB$3)/10^9),0)</f>
        <v>-0.03839439159</v>
      </c>
      <c r="AI1038" s="160">
        <f>IF($AD$902&gt;0,IPMT('Assumptions (Solar)'!$V$10,Model!AB$1,'Assumptions (Solar)'!$V$13,'Assumptions (Solar)'!$V$8*Model!$AD$902*('Assumptions (Solar)'!$AB$20*'Assumptions (Solar)'!$AB$2+'Assumptions (Solar)'!$AB$21*'Assumptions (Solar)'!$AB$3)/10^9),0)</f>
        <v>-0.03316064527</v>
      </c>
      <c r="AJ1038" s="160">
        <f>IF($AD$902&gt;0,IPMT('Assumptions (Solar)'!$V$10,Model!AC$1,'Assumptions (Solar)'!$V$13,'Assumptions (Solar)'!$V$8*Model!$AD$902*('Assumptions (Solar)'!$AB$20*'Assumptions (Solar)'!$AB$2+'Assumptions (Solar)'!$AB$21*'Assumptions (Solar)'!$AB$3)/10^9),0)</f>
        <v>-0.02750819925</v>
      </c>
      <c r="AK1038" s="160">
        <f>IF($AD$902&gt;0,IPMT('Assumptions (Solar)'!$V$10,Model!AD$1,'Assumptions (Solar)'!$V$13,'Assumptions (Solar)'!$V$8*Model!$AD$902*('Assumptions (Solar)'!$AB$20*'Assumptions (Solar)'!$AB$2+'Assumptions (Solar)'!$AB$21*'Assumptions (Solar)'!$AB$3)/10^9),0)</f>
        <v>-0.02140355754</v>
      </c>
      <c r="AL1038" s="160">
        <f>IF($AD$902&gt;0,IPMT('Assumptions (Solar)'!$V$10,Model!AE$1,'Assumptions (Solar)'!$V$13,'Assumptions (Solar)'!$V$8*Model!$AD$902*('Assumptions (Solar)'!$AB$20*'Assumptions (Solar)'!$AB$2+'Assumptions (Solar)'!$AB$21*'Assumptions (Solar)'!$AB$3)/10^9),0)</f>
        <v>-0.0148105445</v>
      </c>
      <c r="AM1038" s="160">
        <f>IF($AD$902&gt;0,IPMT('Assumptions (Solar)'!$V$10,Model!AF$1,'Assumptions (Solar)'!$V$13,'Assumptions (Solar)'!$V$8*Model!$AD$902*('Assumptions (Solar)'!$AB$20*'Assumptions (Solar)'!$AB$2+'Assumptions (Solar)'!$AB$21*'Assumptions (Solar)'!$AB$3)/10^9),0)</f>
        <v>-0.007690090413</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-0.05403826626</v>
      </c>
      <c r="AF1039" s="160">
        <f>IF($AE$902&gt;0,IPMT('Assumptions (Solar)'!$V$10,Model!X$1,'Assumptions (Solar)'!$V$13,'Assumptions (Solar)'!$V$8*Model!$AE$902*('Assumptions (Solar)'!$AC$20*'Assumptions (Solar)'!$AC$2+'Assumptions (Solar)'!$AC$21*'Assumptions (Solar)'!$AC$3)/10^9),0)</f>
        <v>-0.05030803237</v>
      </c>
      <c r="AG1039" s="160">
        <f>IF($AE$902&gt;0,IPMT('Assumptions (Solar)'!$V$10,Model!Y$1,'Assumptions (Solar)'!$V$13,'Assumptions (Solar)'!$V$8*Model!$AE$902*('Assumptions (Solar)'!$AC$20*'Assumptions (Solar)'!$AC$2+'Assumptions (Solar)'!$AC$21*'Assumptions (Solar)'!$AC$3)/10^9),0)</f>
        <v>-0.04627937977</v>
      </c>
      <c r="AH1039" s="160">
        <f>IF($AE$902&gt;0,IPMT('Assumptions (Solar)'!$V$10,Model!Z$1,'Assumptions (Solar)'!$V$13,'Assumptions (Solar)'!$V$8*Model!$AE$902*('Assumptions (Solar)'!$AC$20*'Assumptions (Solar)'!$AC$2+'Assumptions (Solar)'!$AC$21*'Assumptions (Solar)'!$AC$3)/10^9),0)</f>
        <v>-0.04192843496</v>
      </c>
      <c r="AI1039" s="160">
        <f>IF($AE$902&gt;0,IPMT('Assumptions (Solar)'!$V$10,Model!AA$1,'Assumptions (Solar)'!$V$13,'Assumptions (Solar)'!$V$8*Model!$AE$902*('Assumptions (Solar)'!$AC$20*'Assumptions (Solar)'!$AC$2+'Assumptions (Solar)'!$AC$21*'Assumptions (Solar)'!$AC$3)/10^9),0)</f>
        <v>-0.03722941457</v>
      </c>
      <c r="AJ1039" s="160">
        <f>IF($AE$902&gt;0,IPMT('Assumptions (Solar)'!$V$10,Model!AB$1,'Assumptions (Solar)'!$V$13,'Assumptions (Solar)'!$V$8*Model!$AE$902*('Assumptions (Solar)'!$AC$20*'Assumptions (Solar)'!$AC$2+'Assumptions (Solar)'!$AC$21*'Assumptions (Solar)'!$AC$3)/10^9),0)</f>
        <v>-0.03215447254</v>
      </c>
      <c r="AK1039" s="160">
        <f>IF($AE$902&gt;0,IPMT('Assumptions (Solar)'!$V$10,Model!AC$1,'Assumptions (Solar)'!$V$13,'Assumptions (Solar)'!$V$8*Model!$AE$902*('Assumptions (Solar)'!$AC$20*'Assumptions (Solar)'!$AC$2+'Assumptions (Solar)'!$AC$21*'Assumptions (Solar)'!$AC$3)/10^9),0)</f>
        <v>-0.02667353515</v>
      </c>
      <c r="AL1039" s="160">
        <f>IF($AE$902&gt;0,IPMT('Assumptions (Solar)'!$V$10,Model!AD$1,'Assumptions (Solar)'!$V$13,'Assumptions (Solar)'!$V$8*Model!$AE$902*('Assumptions (Solar)'!$AC$20*'Assumptions (Solar)'!$AC$2+'Assumptions (Solar)'!$AC$21*'Assumptions (Solar)'!$AC$3)/10^9),0)</f>
        <v>-0.02075412277</v>
      </c>
      <c r="AM1039" s="160">
        <f>IF($AE$902&gt;0,IPMT('Assumptions (Solar)'!$V$10,Model!AE$1,'Assumptions (Solar)'!$V$13,'Assumptions (Solar)'!$V$8*Model!$AE$902*('Assumptions (Solar)'!$AC$20*'Assumptions (Solar)'!$AC$2+'Assumptions (Solar)'!$AC$21*'Assumptions (Solar)'!$AC$3)/10^9),0)</f>
        <v>-0.0143611574</v>
      </c>
      <c r="AN1039" s="160">
        <f>IF($AE$902&gt;0,IPMT('Assumptions (Solar)'!$V$10,Model!AF$1,'Assumptions (Solar)'!$V$13,'Assumptions (Solar)'!$V$8*Model!$AE$902*('Assumptions (Solar)'!$AC$20*'Assumptions (Solar)'!$AC$2+'Assumptions (Solar)'!$AC$21*'Assumptions (Solar)'!$AC$3)/10^9),0)</f>
        <v>-0.007456754806</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-0.05220458426</v>
      </c>
      <c r="AG1040" s="160">
        <f>IF($AF$902&gt;0,IPMT('Assumptions (Solar)'!$V$10,Model!X$1,'Assumptions (Solar)'!$V$13,'Assumptions (Solar)'!$V$8*Model!$AF$902*('Assumptions (Solar)'!$AD$20*'Assumptions (Solar)'!$AD$2+'Assumptions (Solar)'!$AD$21*'Assumptions (Solar)'!$AD$3)/10^9),0)</f>
        <v>-0.0486009285</v>
      </c>
      <c r="AH1040" s="160">
        <f>IF($AF$902&gt;0,IPMT('Assumptions (Solar)'!$V$10,Model!Y$1,'Assumptions (Solar)'!$V$13,'Assumptions (Solar)'!$V$8*Model!$AF$902*('Assumptions (Solar)'!$AD$20*'Assumptions (Solar)'!$AD$2+'Assumptions (Solar)'!$AD$21*'Assumptions (Solar)'!$AD$3)/10^9),0)</f>
        <v>-0.04470898028</v>
      </c>
      <c r="AI1040" s="160">
        <f>IF($AF$902&gt;0,IPMT('Assumptions (Solar)'!$V$10,Model!Z$1,'Assumptions (Solar)'!$V$13,'Assumptions (Solar)'!$V$8*Model!$AF$902*('Assumptions (Solar)'!$AD$20*'Assumptions (Solar)'!$AD$2+'Assumptions (Solar)'!$AD$21*'Assumptions (Solar)'!$AD$3)/10^9),0)</f>
        <v>-0.0405056762</v>
      </c>
      <c r="AJ1040" s="160">
        <f>IF($AF$902&gt;0,IPMT('Assumptions (Solar)'!$V$10,Model!AA$1,'Assumptions (Solar)'!$V$13,'Assumptions (Solar)'!$V$8*Model!$AF$902*('Assumptions (Solar)'!$AD$20*'Assumptions (Solar)'!$AD$2+'Assumptions (Solar)'!$AD$21*'Assumptions (Solar)'!$AD$3)/10^9),0)</f>
        <v>-0.0359661078</v>
      </c>
      <c r="AK1040" s="160">
        <f>IF($AF$902&gt;0,IPMT('Assumptions (Solar)'!$V$10,Model!AB$1,'Assumptions (Solar)'!$V$13,'Assumptions (Solar)'!$V$8*Model!$AF$902*('Assumptions (Solar)'!$AD$20*'Assumptions (Solar)'!$AD$2+'Assumptions (Solar)'!$AD$21*'Assumptions (Solar)'!$AD$3)/10^9),0)</f>
        <v>-0.03106337392</v>
      </c>
      <c r="AL1040" s="160">
        <f>IF($AF$902&gt;0,IPMT('Assumptions (Solar)'!$V$10,Model!AC$1,'Assumptions (Solar)'!$V$13,'Assumptions (Solar)'!$V$8*Model!$AF$902*('Assumptions (Solar)'!$AD$20*'Assumptions (Solar)'!$AD$2+'Assumptions (Solar)'!$AD$21*'Assumptions (Solar)'!$AD$3)/10^9),0)</f>
        <v>-0.02576842134</v>
      </c>
      <c r="AM1040" s="160">
        <f>IF($AF$902&gt;0,IPMT('Assumptions (Solar)'!$V$10,Model!AD$1,'Assumptions (Solar)'!$V$13,'Assumptions (Solar)'!$V$8*Model!$AF$902*('Assumptions (Solar)'!$AD$20*'Assumptions (Solar)'!$AD$2+'Assumptions (Solar)'!$AD$21*'Assumptions (Solar)'!$AD$3)/10^9),0)</f>
        <v>-0.02004987254</v>
      </c>
      <c r="AN1040" s="160">
        <f>IF($AF$902&gt;0,IPMT('Assumptions (Solar)'!$V$10,Model!AE$1,'Assumptions (Solar)'!$V$13,'Assumptions (Solar)'!$V$8*Model!$AF$902*('Assumptions (Solar)'!$AD$20*'Assumptions (Solar)'!$AD$2+'Assumptions (Solar)'!$AD$21*'Assumptions (Solar)'!$AD$3)/10^9),0)</f>
        <v>-0.01387383985</v>
      </c>
      <c r="AO1040" s="160">
        <f>IF($AF$902&gt;0,IPMT('Assumptions (Solar)'!$V$10,Model!AF$1,'Assumptions (Solar)'!$V$13,'Assumptions (Solar)'!$V$8*Model!$AF$902*('Assumptions (Solar)'!$AD$20*'Assumptions (Solar)'!$AD$2+'Assumptions (Solar)'!$AD$21*'Assumptions (Solar)'!$AD$3)/10^9),0)</f>
        <v>-0.007203724537</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-0.05027878878</v>
      </c>
      <c r="AH1041" s="160">
        <f>IF($AG$902&gt;0,IPMT('Assumptions (Solar)'!$V$10,Model!X$1,'Assumptions (Solar)'!$V$13,'Assumptions (Solar)'!$V$8*Model!$AG$902*('Assumptions (Solar)'!$AE$20*'Assumptions (Solar)'!$AE$2+'Assumptions (Solar)'!$AE$21*'Assumptions (Solar)'!$AE$3)/10^9),0)</f>
        <v>-0.0468080697</v>
      </c>
      <c r="AI1041" s="160">
        <f>IF($AG$902&gt;0,IPMT('Assumptions (Solar)'!$V$10,Model!Y$1,'Assumptions (Solar)'!$V$13,'Assumptions (Solar)'!$V$8*Model!$AG$902*('Assumptions (Solar)'!$AE$20*'Assumptions (Solar)'!$AE$2+'Assumptions (Solar)'!$AE$21*'Assumptions (Solar)'!$AE$3)/10^9),0)</f>
        <v>-0.04305969309</v>
      </c>
      <c r="AJ1041" s="160">
        <f>IF($AG$902&gt;0,IPMT('Assumptions (Solar)'!$V$10,Model!Z$1,'Assumptions (Solar)'!$V$13,'Assumptions (Solar)'!$V$8*Model!$AG$902*('Assumptions (Solar)'!$AE$20*'Assumptions (Solar)'!$AE$2+'Assumptions (Solar)'!$AE$21*'Assumptions (Solar)'!$AE$3)/10^9),0)</f>
        <v>-0.03901144635</v>
      </c>
      <c r="AK1041" s="160">
        <f>IF($AG$902&gt;0,IPMT('Assumptions (Solar)'!$V$10,Model!AA$1,'Assumptions (Solar)'!$V$13,'Assumptions (Solar)'!$V$8*Model!$AG$902*('Assumptions (Solar)'!$AE$20*'Assumptions (Solar)'!$AE$2+'Assumptions (Solar)'!$AE$21*'Assumptions (Solar)'!$AE$3)/10^9),0)</f>
        <v>-0.03463933988</v>
      </c>
      <c r="AL1041" s="160">
        <f>IF($AG$902&gt;0,IPMT('Assumptions (Solar)'!$V$10,Model!AB$1,'Assumptions (Solar)'!$V$13,'Assumptions (Solar)'!$V$8*Model!$AG$902*('Assumptions (Solar)'!$AE$20*'Assumptions (Solar)'!$AE$2+'Assumptions (Solar)'!$AE$21*'Assumptions (Solar)'!$AE$3)/10^9),0)</f>
        <v>-0.02991746488</v>
      </c>
      <c r="AM1041" s="160">
        <f>IF($AG$902&gt;0,IPMT('Assumptions (Solar)'!$V$10,Model!AC$1,'Assumptions (Solar)'!$V$13,'Assumptions (Solar)'!$V$8*Model!$AG$902*('Assumptions (Solar)'!$AE$20*'Assumptions (Solar)'!$AE$2+'Assumptions (Solar)'!$AE$21*'Assumptions (Solar)'!$AE$3)/10^9),0)</f>
        <v>-0.02481783989</v>
      </c>
      <c r="AN1041" s="160">
        <f>IF($AG$902&gt;0,IPMT('Assumptions (Solar)'!$V$10,Model!AD$1,'Assumptions (Solar)'!$V$13,'Assumptions (Solar)'!$V$8*Model!$AG$902*('Assumptions (Solar)'!$AE$20*'Assumptions (Solar)'!$AE$2+'Assumptions (Solar)'!$AE$21*'Assumptions (Solar)'!$AE$3)/10^9),0)</f>
        <v>-0.0193102449</v>
      </c>
      <c r="AO1041" s="160">
        <f>IF($AG$902&gt;0,IPMT('Assumptions (Solar)'!$V$10,Model!AE$1,'Assumptions (Solar)'!$V$13,'Assumptions (Solar)'!$V$8*Model!$AG$902*('Assumptions (Solar)'!$AE$20*'Assumptions (Solar)'!$AE$2+'Assumptions (Solar)'!$AE$21*'Assumptions (Solar)'!$AE$3)/10^9),0)</f>
        <v>-0.0133620423</v>
      </c>
      <c r="AP1041" s="160">
        <f>IF($AG$902&gt;0,IPMT('Assumptions (Solar)'!$V$10,Model!AF$1,'Assumptions (Solar)'!$V$13,'Assumptions (Solar)'!$V$8*Model!$AG$902*('Assumptions (Solar)'!$AE$20*'Assumptions (Solar)'!$AE$2+'Assumptions (Solar)'!$AE$21*'Assumptions (Solar)'!$AE$3)/10^9),0)</f>
        <v>-0.006937983504</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-0.04825798363</v>
      </c>
      <c r="AI1042" s="160">
        <f>IF($AH$902&gt;0,IPMT('Assumptions (Solar)'!$V$10,Model!X$1,'Assumptions (Solar)'!$V$13,'Assumptions (Solar)'!$V$8*Model!$AH$902*('Assumptions (Solar)'!$AF$20*'Assumptions (Solar)'!$AF$2+'Assumptions (Solar)'!$AF$21*'Assumptions (Solar)'!$AF$3)/10^9),0)</f>
        <v>-0.0449267597</v>
      </c>
      <c r="AJ1042" s="160">
        <f>IF($AH$902&gt;0,IPMT('Assumptions (Solar)'!$V$10,Model!Y$1,'Assumptions (Solar)'!$V$13,'Assumptions (Solar)'!$V$8*Model!$AH$902*('Assumptions (Solar)'!$AF$20*'Assumptions (Solar)'!$AF$2+'Assumptions (Solar)'!$AF$21*'Assumptions (Solar)'!$AF$3)/10^9),0)</f>
        <v>-0.04132903785</v>
      </c>
      <c r="AK1042" s="160">
        <f>IF($AH$902&gt;0,IPMT('Assumptions (Solar)'!$V$10,Model!Z$1,'Assumptions (Solar)'!$V$13,'Assumptions (Solar)'!$V$8*Model!$AH$902*('Assumptions (Solar)'!$AF$20*'Assumptions (Solar)'!$AF$2+'Assumptions (Solar)'!$AF$21*'Assumptions (Solar)'!$AF$3)/10^9),0)</f>
        <v>-0.03744349825</v>
      </c>
      <c r="AL1042" s="160">
        <f>IF($AH$902&gt;0,IPMT('Assumptions (Solar)'!$V$10,Model!AA$1,'Assumptions (Solar)'!$V$13,'Assumptions (Solar)'!$V$8*Model!$AH$902*('Assumptions (Solar)'!$AF$20*'Assumptions (Solar)'!$AF$2+'Assumptions (Solar)'!$AF$21*'Assumptions (Solar)'!$AF$3)/10^9),0)</f>
        <v>-0.03324711548</v>
      </c>
      <c r="AM1042" s="160">
        <f>IF($AH$902&gt;0,IPMT('Assumptions (Solar)'!$V$10,Model!AB$1,'Assumptions (Solar)'!$V$13,'Assumptions (Solar)'!$V$8*Model!$AH$902*('Assumptions (Solar)'!$AF$20*'Assumptions (Solar)'!$AF$2+'Assumptions (Solar)'!$AF$21*'Assumptions (Solar)'!$AF$3)/10^9),0)</f>
        <v>-0.02871502209</v>
      </c>
      <c r="AN1042" s="160">
        <f>IF($AH$902&gt;0,IPMT('Assumptions (Solar)'!$V$10,Model!AC$1,'Assumptions (Solar)'!$V$13,'Assumptions (Solar)'!$V$8*Model!$AH$902*('Assumptions (Solar)'!$AF$20*'Assumptions (Solar)'!$AF$2+'Assumptions (Solar)'!$AF$21*'Assumptions (Solar)'!$AF$3)/10^9),0)</f>
        <v>-0.02382036124</v>
      </c>
      <c r="AO1042" s="160">
        <f>IF($AH$902&gt;0,IPMT('Assumptions (Solar)'!$V$10,Model!AD$1,'Assumptions (Solar)'!$V$13,'Assumptions (Solar)'!$V$8*Model!$AH$902*('Assumptions (Solar)'!$AF$20*'Assumptions (Solar)'!$AF$2+'Assumptions (Solar)'!$AF$21*'Assumptions (Solar)'!$AF$3)/10^9),0)</f>
        <v>-0.01853412751</v>
      </c>
      <c r="AP1042" s="160">
        <f>IF($AH$902&gt;0,IPMT('Assumptions (Solar)'!$V$10,Model!AE$1,'Assumptions (Solar)'!$V$13,'Assumptions (Solar)'!$V$8*Model!$AH$902*('Assumptions (Solar)'!$AF$20*'Assumptions (Solar)'!$AF$2+'Assumptions (Solar)'!$AF$21*'Assumptions (Solar)'!$AF$3)/10^9),0)</f>
        <v>-0.01282499508</v>
      </c>
      <c r="AQ1042" s="160">
        <f>IF($AH$902&gt;0,IPMT('Assumptions (Solar)'!$V$10,Model!AF$1,'Assumptions (Solar)'!$V$13,'Assumptions (Solar)'!$V$8*Model!$AH$902*('Assumptions (Solar)'!$AF$20*'Assumptions (Solar)'!$AF$2+'Assumptions (Solar)'!$AF$21*'Assumptions (Solar)'!$AF$3)/10^9),0)</f>
        <v>-0.006659132062</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-0.04878749032</v>
      </c>
      <c r="AJ1043" s="160">
        <f>IF($AI$902&gt;0,IPMT('Assumptions (Solar)'!$V$10,Model!X$1,'Assumptions (Solar)'!$V$13,'Assumptions (Solar)'!$V$8*Model!$AI$902*('Assumptions (Solar)'!$AG$20*'Assumptions (Solar)'!$AG$2+'Assumptions (Solar)'!$AG$21*'Assumptions (Solar)'!$AG$3)/10^9),0)</f>
        <v>-0.04541971481</v>
      </c>
      <c r="AK1043" s="160">
        <f>IF($AI$902&gt;0,IPMT('Assumptions (Solar)'!$V$10,Model!Y$1,'Assumptions (Solar)'!$V$13,'Assumptions (Solar)'!$V$8*Model!$AI$902*('Assumptions (Solar)'!$AG$20*'Assumptions (Solar)'!$AG$2+'Assumptions (Solar)'!$AG$21*'Assumptions (Solar)'!$AG$3)/10^9),0)</f>
        <v>-0.04178251726</v>
      </c>
      <c r="AL1043" s="160">
        <f>IF($AI$902&gt;0,IPMT('Assumptions (Solar)'!$V$10,Model!Z$1,'Assumptions (Solar)'!$V$13,'Assumptions (Solar)'!$V$8*Model!$AI$902*('Assumptions (Solar)'!$AG$20*'Assumptions (Solar)'!$AG$2+'Assumptions (Solar)'!$AG$21*'Assumptions (Solar)'!$AG$3)/10^9),0)</f>
        <v>-0.0378543439</v>
      </c>
      <c r="AM1043" s="160">
        <f>IF($AI$902&gt;0,IPMT('Assumptions (Solar)'!$V$10,Model!AA$1,'Assumptions (Solar)'!$V$13,'Assumptions (Solar)'!$V$8*Model!$AI$902*('Assumptions (Solar)'!$AG$20*'Assumptions (Solar)'!$AG$2+'Assumptions (Solar)'!$AG$21*'Assumptions (Solar)'!$AG$3)/10^9),0)</f>
        <v>-0.03361191668</v>
      </c>
      <c r="AN1043" s="160">
        <f>IF($AI$902&gt;0,IPMT('Assumptions (Solar)'!$V$10,Model!AB$1,'Assumptions (Solar)'!$V$13,'Assumptions (Solar)'!$V$8*Model!$AI$902*('Assumptions (Solar)'!$AG$20*'Assumptions (Solar)'!$AG$2+'Assumptions (Solar)'!$AG$21*'Assumptions (Solar)'!$AG$3)/10^9),0)</f>
        <v>-0.02903009527</v>
      </c>
      <c r="AO1043" s="160">
        <f>IF($AI$902&gt;0,IPMT('Assumptions (Solar)'!$V$10,Model!AC$1,'Assumptions (Solar)'!$V$13,'Assumptions (Solar)'!$V$8*Model!$AI$902*('Assumptions (Solar)'!$AG$20*'Assumptions (Solar)'!$AG$2+'Assumptions (Solar)'!$AG$21*'Assumptions (Solar)'!$AG$3)/10^9),0)</f>
        <v>-0.02408172816</v>
      </c>
      <c r="AP1043" s="160">
        <f>IF($AI$902&gt;0,IPMT('Assumptions (Solar)'!$V$10,Model!AD$1,'Assumptions (Solar)'!$V$13,'Assumptions (Solar)'!$V$8*Model!$AI$902*('Assumptions (Solar)'!$AG$20*'Assumptions (Solar)'!$AG$2+'Assumptions (Solar)'!$AG$21*'Assumptions (Solar)'!$AG$3)/10^9),0)</f>
        <v>-0.01873749167</v>
      </c>
      <c r="AQ1043" s="160">
        <f>IF($AI$902&gt;0,IPMT('Assumptions (Solar)'!$V$10,Model!AE$1,'Assumptions (Solar)'!$V$13,'Assumptions (Solar)'!$V$8*Model!$AI$902*('Assumptions (Solar)'!$AG$20*'Assumptions (Solar)'!$AG$2+'Assumptions (Solar)'!$AG$21*'Assumptions (Solar)'!$AG$3)/10^9),0)</f>
        <v>-0.01296571627</v>
      </c>
      <c r="AR1043" s="160">
        <f>IF($AI$902&gt;0,IPMT('Assumptions (Solar)'!$V$10,Model!AF$1,'Assumptions (Solar)'!$V$13,'Assumptions (Solar)'!$V$8*Model!$AI$902*('Assumptions (Solar)'!$AG$20*'Assumptions (Solar)'!$AG$2+'Assumptions (Solar)'!$AG$21*'Assumptions (Solar)'!$AG$3)/10^9),0)</f>
        <v>-0.006732198831</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-0.04931929028</v>
      </c>
      <c r="AK1044" s="177">
        <f>IF($AJ$902&gt;0,IPMT('Assumptions (Solar)'!$V$10,Model!X$1,'Assumptions (Solar)'!$V$13,'Assumptions (Solar)'!$V$8*Model!$AJ$902*('Assumptions (Solar)'!$AH$20*'Assumptions (Solar)'!$AH$2+'Assumptions (Solar)'!$AH$21*'Assumptions (Solar)'!$AH$3)/10^9),0)</f>
        <v>-0.04591480489</v>
      </c>
      <c r="AL1044" s="177">
        <f>IF($AJ$902&gt;0,IPMT('Assumptions (Solar)'!$V$10,Model!Y$1,'Assumptions (Solar)'!$V$13,'Assumptions (Solar)'!$V$8*Model!$AJ$902*('Assumptions (Solar)'!$AH$20*'Assumptions (Solar)'!$AH$2+'Assumptions (Solar)'!$AH$21*'Assumptions (Solar)'!$AH$3)/10^9),0)</f>
        <v>-0.04223796067</v>
      </c>
      <c r="AM1044" s="177">
        <f>IF($AJ$902&gt;0,IPMT('Assumptions (Solar)'!$V$10,Model!Z$1,'Assumptions (Solar)'!$V$13,'Assumptions (Solar)'!$V$8*Model!$AJ$902*('Assumptions (Solar)'!$AH$20*'Assumptions (Solar)'!$AH$2+'Assumptions (Solar)'!$AH$21*'Assumptions (Solar)'!$AH$3)/10^9),0)</f>
        <v>-0.03826696891</v>
      </c>
      <c r="AN1044" s="177">
        <f>IF($AJ$902&gt;0,IPMT('Assumptions (Solar)'!$V$10,Model!AA$1,'Assumptions (Solar)'!$V$13,'Assumptions (Solar)'!$V$8*Model!$AJ$902*('Assumptions (Solar)'!$AH$20*'Assumptions (Solar)'!$AH$2+'Assumptions (Solar)'!$AH$21*'Assumptions (Solar)'!$AH$3)/10^9),0)</f>
        <v>-0.03397829781</v>
      </c>
      <c r="AO1044" s="177">
        <f>IF($AJ$902&gt;0,IPMT('Assumptions (Solar)'!$V$10,Model!AB$1,'Assumptions (Solar)'!$V$13,'Assumptions (Solar)'!$V$8*Model!$AJ$902*('Assumptions (Solar)'!$AH$20*'Assumptions (Solar)'!$AH$2+'Assumptions (Solar)'!$AH$21*'Assumptions (Solar)'!$AH$3)/10^9),0)</f>
        <v>-0.02934653302</v>
      </c>
      <c r="AP1044" s="177">
        <f>IF($AJ$902&gt;0,IPMT('Assumptions (Solar)'!$V$10,Model!AC$1,'Assumptions (Solar)'!$V$13,'Assumptions (Solar)'!$V$8*Model!$AJ$902*('Assumptions (Solar)'!$AH$20*'Assumptions (Solar)'!$AH$2+'Assumptions (Solar)'!$AH$21*'Assumptions (Solar)'!$AH$3)/10^9),0)</f>
        <v>-0.02434422705</v>
      </c>
      <c r="AQ1044" s="177">
        <f>IF($AJ$902&gt;0,IPMT('Assumptions (Solar)'!$V$10,Model!AD$1,'Assumptions (Solar)'!$V$13,'Assumptions (Solar)'!$V$8*Model!$AJ$902*('Assumptions (Solar)'!$AH$20*'Assumptions (Solar)'!$AH$2+'Assumptions (Solar)'!$AH$21*'Assumptions (Solar)'!$AH$3)/10^9),0)</f>
        <v>-0.0189417366</v>
      </c>
      <c r="AR1044" s="177">
        <f>IF($AJ$902&gt;0,IPMT('Assumptions (Solar)'!$V$10,Model!AE$1,'Assumptions (Solar)'!$V$13,'Assumptions (Solar)'!$V$8*Model!$AJ$902*('Assumptions (Solar)'!$AH$20*'Assumptions (Solar)'!$AH$2+'Assumptions (Solar)'!$AH$21*'Assumptions (Solar)'!$AH$3)/10^9),0)</f>
        <v>-0.01310704691</v>
      </c>
      <c r="AS1044" s="177">
        <f>IF($AJ$902&gt;0,IPMT('Assumptions (Solar)'!$V$10,Model!AF$1,'Assumptions (Solar)'!$V$13,'Assumptions (Solar)'!$V$8*Model!$AJ$902*('Assumptions (Solar)'!$AH$20*'Assumptions (Solar)'!$AH$2+'Assumptions (Solar)'!$AH$21*'Assumptions (Solar)'!$AH$3)/10^9),0)</f>
        <v>-0.00680558205</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-0.0497921018</v>
      </c>
      <c r="AL1045" s="160">
        <f>IF($AK$902&gt;0,IPMT('Assumptions (Solar)'!$V$10,Model!X$1,'Assumptions (Solar)'!$V$13,'Assumptions (Solar)'!$V$8*Model!$AK$902*('Assumptions (Solar)'!$AI$20*'Assumptions (Solar)'!$AI$2+'Assumptions (Solar)'!$AI$21*'Assumptions (Solar)'!$AI$3)/10^9),0)</f>
        <v>-0.04635497848</v>
      </c>
      <c r="AM1045" s="160">
        <f>IF($AK$902&gt;0,IPMT('Assumptions (Solar)'!$V$10,Model!Y$1,'Assumptions (Solar)'!$V$13,'Assumptions (Solar)'!$V$8*Model!$AK$902*('Assumptions (Solar)'!$AI$20*'Assumptions (Solar)'!$AI$2+'Assumptions (Solar)'!$AI$21*'Assumptions (Solar)'!$AI$3)/10^9),0)</f>
        <v>-0.04264288528</v>
      </c>
      <c r="AN1045" s="160">
        <f>IF($AK$902&gt;0,IPMT('Assumptions (Solar)'!$V$10,Model!Z$1,'Assumptions (Solar)'!$V$13,'Assumptions (Solar)'!$V$8*Model!$AK$902*('Assumptions (Solar)'!$AI$20*'Assumptions (Solar)'!$AI$2+'Assumptions (Solar)'!$AI$21*'Assumptions (Solar)'!$AI$3)/10^9),0)</f>
        <v>-0.03863382463</v>
      </c>
      <c r="AO1045" s="160">
        <f>IF($AK$902&gt;0,IPMT('Assumptions (Solar)'!$V$10,Model!AA$1,'Assumptions (Solar)'!$V$13,'Assumptions (Solar)'!$V$8*Model!$AK$902*('Assumptions (Solar)'!$AI$20*'Assumptions (Solar)'!$AI$2+'Assumptions (Solar)'!$AI$21*'Assumptions (Solar)'!$AI$3)/10^9),0)</f>
        <v>-0.03430403913</v>
      </c>
      <c r="AP1045" s="160">
        <f>IF($AK$902&gt;0,IPMT('Assumptions (Solar)'!$V$10,Model!AB$1,'Assumptions (Solar)'!$V$13,'Assumptions (Solar)'!$V$8*Model!$AK$902*('Assumptions (Solar)'!$AI$20*'Assumptions (Solar)'!$AI$2+'Assumptions (Solar)'!$AI$21*'Assumptions (Solar)'!$AI$3)/10^9),0)</f>
        <v>-0.02962787078</v>
      </c>
      <c r="AQ1045" s="160">
        <f>IF($AK$902&gt;0,IPMT('Assumptions (Solar)'!$V$10,Model!AC$1,'Assumptions (Solar)'!$V$13,'Assumptions (Solar)'!$V$8*Model!$AK$902*('Assumptions (Solar)'!$AI$20*'Assumptions (Solar)'!$AI$2+'Assumptions (Solar)'!$AI$21*'Assumptions (Solar)'!$AI$3)/10^9),0)</f>
        <v>-0.02457760897</v>
      </c>
      <c r="AR1045" s="160">
        <f>IF($AK$902&gt;0,IPMT('Assumptions (Solar)'!$V$10,Model!AD$1,'Assumptions (Solar)'!$V$13,'Assumptions (Solar)'!$V$8*Model!$AK$902*('Assumptions (Solar)'!$AI$20*'Assumptions (Solar)'!$AI$2+'Assumptions (Solar)'!$AI$21*'Assumptions (Solar)'!$AI$3)/10^9),0)</f>
        <v>-0.01912332622</v>
      </c>
      <c r="AS1045" s="160">
        <f>IF($AK$902&gt;0,IPMT('Assumptions (Solar)'!$V$10,Model!AE$1,'Assumptions (Solar)'!$V$13,'Assumptions (Solar)'!$V$8*Model!$AK$902*('Assumptions (Solar)'!$AI$20*'Assumptions (Solar)'!$AI$2+'Assumptions (Solar)'!$AI$21*'Assumptions (Solar)'!$AI$3)/10^9),0)</f>
        <v>-0.01323270084</v>
      </c>
      <c r="AT1045" s="160">
        <f>IF($AK$902&gt;0,IPMT('Assumptions (Solar)'!$V$10,Model!AF$1,'Assumptions (Solar)'!$V$13,'Assumptions (Solar)'!$V$8*Model!$AK$902*('Assumptions (Solar)'!$AI$20*'Assumptions (Solar)'!$AI$2+'Assumptions (Solar)'!$AI$21*'Assumptions (Solar)'!$AI$3)/10^9),0)</f>
        <v>-0.006870825438</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-0.05032695355</v>
      </c>
      <c r="AM1046" s="177">
        <f>IF($AL$902&gt;0,IPMT('Assumptions (Solar)'!$V$10,Model!X$1,'Assumptions (Solar)'!$V$13,'Assumptions (Solar)'!$V$8*Model!$AL$902*('Assumptions (Solar)'!$AJ$20*'Assumptions (Solar)'!$AJ$2+'Assumptions (Solar)'!$AJ$21*'Assumptions (Solar)'!$AJ$3)/10^9),0)</f>
        <v>-0.04685290968</v>
      </c>
      <c r="AN1046" s="177">
        <f>IF($AL$902&gt;0,IPMT('Assumptions (Solar)'!$V$10,Model!Y$1,'Assumptions (Solar)'!$V$13,'Assumptions (Solar)'!$V$8*Model!$AL$902*('Assumptions (Solar)'!$AJ$20*'Assumptions (Solar)'!$AJ$2+'Assumptions (Solar)'!$AJ$21*'Assumptions (Solar)'!$AJ$3)/10^9),0)</f>
        <v>-0.0431009423</v>
      </c>
      <c r="AO1046" s="177">
        <f>IF($AL$902&gt;0,IPMT('Assumptions (Solar)'!$V$10,Model!Z$1,'Assumptions (Solar)'!$V$13,'Assumptions (Solar)'!$V$8*Model!$AL$902*('Assumptions (Solar)'!$AJ$20*'Assumptions (Solar)'!$AJ$2+'Assumptions (Solar)'!$AJ$21*'Assumptions (Solar)'!$AJ$3)/10^9),0)</f>
        <v>-0.03904881753</v>
      </c>
      <c r="AP1046" s="177">
        <f>IF($AL$902&gt;0,IPMT('Assumptions (Solar)'!$V$10,Model!AA$1,'Assumptions (Solar)'!$V$13,'Assumptions (Solar)'!$V$8*Model!$AL$902*('Assumptions (Solar)'!$AJ$20*'Assumptions (Solar)'!$AJ$2+'Assumptions (Solar)'!$AJ$21*'Assumptions (Solar)'!$AJ$3)/10^9),0)</f>
        <v>-0.03467252277</v>
      </c>
      <c r="AQ1046" s="177">
        <f>IF($AL$902&gt;0,IPMT('Assumptions (Solar)'!$V$10,Model!AB$1,'Assumptions (Solar)'!$V$13,'Assumptions (Solar)'!$V$8*Model!$AL$902*('Assumptions (Solar)'!$AJ$20*'Assumptions (Solar)'!$AJ$2+'Assumptions (Solar)'!$AJ$21*'Assumptions (Solar)'!$AJ$3)/10^9),0)</f>
        <v>-0.02994612444</v>
      </c>
      <c r="AR1046" s="177">
        <f>IF($AL$902&gt;0,IPMT('Assumptions (Solar)'!$V$10,Model!AC$1,'Assumptions (Solar)'!$V$13,'Assumptions (Solar)'!$V$8*Model!$AL$902*('Assumptions (Solar)'!$AJ$20*'Assumptions (Solar)'!$AJ$2+'Assumptions (Solar)'!$AJ$21*'Assumptions (Solar)'!$AJ$3)/10^9),0)</f>
        <v>-0.02484161424</v>
      </c>
      <c r="AS1046" s="177">
        <f>IF($AL$902&gt;0,IPMT('Assumptions (Solar)'!$V$10,Model!AD$1,'Assumptions (Solar)'!$V$13,'Assumptions (Solar)'!$V$8*Model!$AL$902*('Assumptions (Solar)'!$AJ$20*'Assumptions (Solar)'!$AJ$2+'Assumptions (Solar)'!$AJ$21*'Assumptions (Solar)'!$AJ$3)/10^9),0)</f>
        <v>-0.01932874322</v>
      </c>
      <c r="AT1046" s="177">
        <f>IF($AL$902&gt;0,IPMT('Assumptions (Solar)'!$V$10,Model!AE$1,'Assumptions (Solar)'!$V$13,'Assumptions (Solar)'!$V$8*Model!$AL$902*('Assumptions (Solar)'!$AJ$20*'Assumptions (Solar)'!$AJ$2+'Assumptions (Solar)'!$AJ$21*'Assumptions (Solar)'!$AJ$3)/10^9),0)</f>
        <v>-0.01337484253</v>
      </c>
      <c r="AU1046" s="177">
        <f>IF($AL$902&gt;0,IPMT('Assumptions (Solar)'!$V$10,Model!AF$1,'Assumptions (Solar)'!$V$13,'Assumptions (Solar)'!$V$8*Model!$AL$902*('Assumptions (Solar)'!$AJ$20*'Assumptions (Solar)'!$AJ$2+'Assumptions (Solar)'!$AJ$21*'Assumptions (Solar)'!$AJ$3)/10^9),0)</f>
        <v>-0.006944629773</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-0.05154051684</v>
      </c>
      <c r="AN1047" s="160">
        <f>IF($AM$902&gt;0,IPMT('Assumptions (Solar)'!$V$10,Model!X$1,'Assumptions (Solar)'!$V$13,'Assumptions (Solar)'!$V$8*Model!$AM$902*('Assumptions (Solar)'!$AK$20*'Assumptions (Solar)'!$AK$2+'Assumptions (Solar)'!$AK$21*'Assumptions (Solar)'!$AK$3)/10^9),0)</f>
        <v>-0.04798270131</v>
      </c>
      <c r="AO1047" s="160">
        <f>IF($AM$902&gt;0,IPMT('Assumptions (Solar)'!$V$10,Model!Y$1,'Assumptions (Solar)'!$V$13,'Assumptions (Solar)'!$V$8*Model!$AM$902*('Assumptions (Solar)'!$AK$20*'Assumptions (Solar)'!$AK$2+'Assumptions (Solar)'!$AK$21*'Assumptions (Solar)'!$AK$3)/10^9),0)</f>
        <v>-0.04414026055</v>
      </c>
      <c r="AP1047" s="160">
        <f>IF($AM$902&gt;0,IPMT('Assumptions (Solar)'!$V$10,Model!Z$1,'Assumptions (Solar)'!$V$13,'Assumptions (Solar)'!$V$8*Model!$AM$902*('Assumptions (Solar)'!$AK$20*'Assumptions (Solar)'!$AK$2+'Assumptions (Solar)'!$AK$21*'Assumptions (Solar)'!$AK$3)/10^9),0)</f>
        <v>-0.03999042452</v>
      </c>
      <c r="AQ1047" s="160">
        <f>IF($AM$902&gt;0,IPMT('Assumptions (Solar)'!$V$10,Model!AA$1,'Assumptions (Solar)'!$V$13,'Assumptions (Solar)'!$V$8*Model!$AM$902*('Assumptions (Solar)'!$AK$20*'Assumptions (Solar)'!$AK$2+'Assumptions (Solar)'!$AK$21*'Assumptions (Solar)'!$AK$3)/10^9),0)</f>
        <v>-0.03550860161</v>
      </c>
      <c r="AR1047" s="160">
        <f>IF($AM$902&gt;0,IPMT('Assumptions (Solar)'!$V$10,Model!AB$1,'Assumptions (Solar)'!$V$13,'Assumptions (Solar)'!$V$8*Model!$AM$902*('Assumptions (Solar)'!$AK$20*'Assumptions (Solar)'!$AK$2+'Assumptions (Solar)'!$AK$21*'Assumptions (Solar)'!$AK$3)/10^9),0)</f>
        <v>-0.03066823287</v>
      </c>
      <c r="AS1047" s="160">
        <f>IF($AM$902&gt;0,IPMT('Assumptions (Solar)'!$V$10,Model!AC$1,'Assumptions (Solar)'!$V$13,'Assumptions (Solar)'!$V$8*Model!$AM$902*('Assumptions (Solar)'!$AK$20*'Assumptions (Solar)'!$AK$2+'Assumptions (Solar)'!$AK$21*'Assumptions (Solar)'!$AK$3)/10^9),0)</f>
        <v>-0.02544063462</v>
      </c>
      <c r="AT1047" s="160">
        <f>IF($AM$902&gt;0,IPMT('Assumptions (Solar)'!$V$10,Model!AD$1,'Assumptions (Solar)'!$V$13,'Assumptions (Solar)'!$V$8*Model!$AM$902*('Assumptions (Solar)'!$AK$20*'Assumptions (Solar)'!$AK$2+'Assumptions (Solar)'!$AK$21*'Assumptions (Solar)'!$AK$3)/10^9),0)</f>
        <v>-0.01979482852</v>
      </c>
      <c r="AU1047" s="160">
        <f>IF($AM$902&gt;0,IPMT('Assumptions (Solar)'!$V$10,Model!AE$1,'Assumptions (Solar)'!$V$13,'Assumptions (Solar)'!$V$8*Model!$AM$902*('Assumptions (Solar)'!$AK$20*'Assumptions (Solar)'!$AK$2+'Assumptions (Solar)'!$AK$21*'Assumptions (Solar)'!$AK$3)/10^9),0)</f>
        <v>-0.01369735793</v>
      </c>
      <c r="AV1047" s="160">
        <f>IF($AM$902&gt;0,IPMT('Assumptions (Solar)'!$V$10,Model!AF$1,'Assumptions (Solar)'!$V$13,'Assumptions (Solar)'!$V$8*Model!$AM$902*('Assumptions (Solar)'!$AK$20*'Assumptions (Solar)'!$AK$2+'Assumptions (Solar)'!$AK$21*'Assumptions (Solar)'!$AK$3)/10^9),0)</f>
        <v>-0.007112089696</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-0.05295229145</v>
      </c>
      <c r="AO1048" s="160">
        <f>IF($AN$902&gt;0,IPMT('Assumptions (Solar)'!$V$10,Model!X$1,'Assumptions (Solar)'!$V$13,'Assumptions (Solar)'!$V$8*Model!$AN$902*('Assumptions (Solar)'!$AL$20*'Assumptions (Solar)'!$AL$2+'Assumptions (Solar)'!$AL$21*'Assumptions (Solar)'!$AL$3)/10^9),0)</f>
        <v>-0.04929702184</v>
      </c>
      <c r="AP1048" s="160">
        <f>IF($AN$902&gt;0,IPMT('Assumptions (Solar)'!$V$10,Model!Y$1,'Assumptions (Solar)'!$V$13,'Assumptions (Solar)'!$V$8*Model!$AN$902*('Assumptions (Solar)'!$AL$20*'Assumptions (Solar)'!$AL$2+'Assumptions (Solar)'!$AL$21*'Assumptions (Solar)'!$AL$3)/10^9),0)</f>
        <v>-0.04534933067</v>
      </c>
      <c r="AQ1048" s="160">
        <f>IF($AN$902&gt;0,IPMT('Assumptions (Solar)'!$V$10,Model!Z$1,'Assumptions (Solar)'!$V$13,'Assumptions (Solar)'!$V$8*Model!$AN$902*('Assumptions (Solar)'!$AL$20*'Assumptions (Solar)'!$AL$2+'Assumptions (Solar)'!$AL$21*'Assumptions (Solar)'!$AL$3)/10^9),0)</f>
        <v>-0.0410858242</v>
      </c>
      <c r="AR1048" s="160">
        <f>IF($AN$902&gt;0,IPMT('Assumptions (Solar)'!$V$10,Model!AA$1,'Assumptions (Solar)'!$V$13,'Assumptions (Solar)'!$V$8*Model!$AN$902*('Assumptions (Solar)'!$AL$20*'Assumptions (Solar)'!$AL$2+'Assumptions (Solar)'!$AL$21*'Assumptions (Solar)'!$AL$3)/10^9),0)</f>
        <v>-0.03648123722</v>
      </c>
      <c r="AS1048" s="160">
        <f>IF($AN$902&gt;0,IPMT('Assumptions (Solar)'!$V$10,Model!AB$1,'Assumptions (Solar)'!$V$13,'Assumptions (Solar)'!$V$8*Model!$AN$902*('Assumptions (Solar)'!$AL$20*'Assumptions (Solar)'!$AL$2+'Assumptions (Solar)'!$AL$21*'Assumptions (Solar)'!$AL$3)/10^9),0)</f>
        <v>-0.03150828328</v>
      </c>
      <c r="AT1048" s="160">
        <f>IF($AN$902&gt;0,IPMT('Assumptions (Solar)'!$V$10,Model!AC$1,'Assumptions (Solar)'!$V$13,'Assumptions (Solar)'!$V$8*Model!$AN$902*('Assumptions (Solar)'!$AL$20*'Assumptions (Solar)'!$AL$2+'Assumptions (Solar)'!$AL$21*'Assumptions (Solar)'!$AL$3)/10^9),0)</f>
        <v>-0.02613749302</v>
      </c>
      <c r="AU1048" s="160">
        <f>IF($AN$902&gt;0,IPMT('Assumptions (Solar)'!$V$10,Model!AD$1,'Assumptions (Solar)'!$V$13,'Assumptions (Solar)'!$V$8*Model!$AN$902*('Assumptions (Solar)'!$AL$20*'Assumptions (Solar)'!$AL$2+'Assumptions (Solar)'!$AL$21*'Assumptions (Solar)'!$AL$3)/10^9),0)</f>
        <v>-0.02033703954</v>
      </c>
      <c r="AV1048" s="160">
        <f>IF($AN$902&gt;0,IPMT('Assumptions (Solar)'!$V$10,Model!AE$1,'Assumptions (Solar)'!$V$13,'Assumptions (Solar)'!$V$8*Model!$AN$902*('Assumptions (Solar)'!$AL$20*'Assumptions (Solar)'!$AL$2+'Assumptions (Solar)'!$AL$21*'Assumptions (Solar)'!$AL$3)/10^9),0)</f>
        <v>-0.01407254979</v>
      </c>
      <c r="AW1048" s="160">
        <f>IF($AN$902&gt;0,IPMT('Assumptions (Solar)'!$V$10,Model!AF$1,'Assumptions (Solar)'!$V$13,'Assumptions (Solar)'!$V$8*Model!$AN$902*('Assumptions (Solar)'!$AL$20*'Assumptions (Solar)'!$AL$2+'Assumptions (Solar)'!$AL$21*'Assumptions (Solar)'!$AL$3)/10^9),0)</f>
        <v>-0.007306900851</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-0.05354867683</v>
      </c>
      <c r="AP1049" s="160">
        <f>IF($AO$902&gt;0,IPMT('Assumptions (Solar)'!$V$10,Model!X$1,'Assumptions (Solar)'!$V$13,'Assumptions (Solar)'!$V$8*Model!$AO$902*('Assumptions (Solar)'!$AM$20*'Assumptions (Solar)'!$AM$2+'Assumptions (Solar)'!$AM$21*'Assumptions (Solar)'!$AM$3)/10^9),0)</f>
        <v>-0.04985223904</v>
      </c>
      <c r="AQ1049" s="160">
        <f>IF($AO$902&gt;0,IPMT('Assumptions (Solar)'!$V$10,Model!Y$1,'Assumptions (Solar)'!$V$13,'Assumptions (Solar)'!$V$8*Model!$AO$902*('Assumptions (Solar)'!$AM$20*'Assumptions (Solar)'!$AM$2+'Assumptions (Solar)'!$AM$21*'Assumptions (Solar)'!$AM$3)/10^9),0)</f>
        <v>-0.04586008624</v>
      </c>
      <c r="AR1049" s="160">
        <f>IF($AO$902&gt;0,IPMT('Assumptions (Solar)'!$V$10,Model!Z$1,'Assumptions (Solar)'!$V$13,'Assumptions (Solar)'!$V$8*Model!$AO$902*('Assumptions (Solar)'!$AM$20*'Assumptions (Solar)'!$AM$2+'Assumptions (Solar)'!$AM$21*'Assumptions (Solar)'!$AM$3)/10^9),0)</f>
        <v>-0.04154856121</v>
      </c>
      <c r="AS1049" s="160">
        <f>IF($AO$902&gt;0,IPMT('Assumptions (Solar)'!$V$10,Model!AA$1,'Assumptions (Solar)'!$V$13,'Assumptions (Solar)'!$V$8*Model!$AO$902*('Assumptions (Solar)'!$AM$20*'Assumptions (Solar)'!$AM$2+'Assumptions (Solar)'!$AM$21*'Assumptions (Solar)'!$AM$3)/10^9),0)</f>
        <v>-0.03689211418</v>
      </c>
      <c r="AT1049" s="160">
        <f>IF($AO$902&gt;0,IPMT('Assumptions (Solar)'!$V$10,Model!AB$1,'Assumptions (Solar)'!$V$13,'Assumptions (Solar)'!$V$8*Model!$AO$902*('Assumptions (Solar)'!$AM$20*'Assumptions (Solar)'!$AM$2+'Assumptions (Solar)'!$AM$21*'Assumptions (Solar)'!$AM$3)/10^9),0)</f>
        <v>-0.03186315139</v>
      </c>
      <c r="AU1049" s="160">
        <f>IF($AO$902&gt;0,IPMT('Assumptions (Solar)'!$V$10,Model!AC$1,'Assumptions (Solar)'!$V$13,'Assumptions (Solar)'!$V$8*Model!$AO$902*('Assumptions (Solar)'!$AM$20*'Assumptions (Solar)'!$AM$2+'Assumptions (Solar)'!$AM$21*'Assumptions (Solar)'!$AM$3)/10^9),0)</f>
        <v>-0.02643187157</v>
      </c>
      <c r="AV1049" s="160">
        <f>IF($AO$902&gt;0,IPMT('Assumptions (Solar)'!$V$10,Model!AD$1,'Assumptions (Solar)'!$V$13,'Assumptions (Solar)'!$V$8*Model!$AO$902*('Assumptions (Solar)'!$AM$20*'Assumptions (Solar)'!$AM$2+'Assumptions (Solar)'!$AM$21*'Assumptions (Solar)'!$AM$3)/10^9),0)</f>
        <v>-0.02056608937</v>
      </c>
      <c r="AW1049" s="160">
        <f>IF($AO$902&gt;0,IPMT('Assumptions (Solar)'!$V$10,Model!AE$1,'Assumptions (Solar)'!$V$13,'Assumptions (Solar)'!$V$8*Model!$AO$902*('Assumptions (Solar)'!$AM$20*'Assumptions (Solar)'!$AM$2+'Assumptions (Solar)'!$AM$21*'Assumptions (Solar)'!$AM$3)/10^9),0)</f>
        <v>-0.01423104459</v>
      </c>
      <c r="AX1049" s="160">
        <f>IF($AO$902&gt;0,IPMT('Assumptions (Solar)'!$V$10,Model!AF$1,'Assumptions (Solar)'!$V$13,'Assumptions (Solar)'!$V$8*Model!$AO$902*('Assumptions (Solar)'!$AM$20*'Assumptions (Solar)'!$AM$2+'Assumptions (Solar)'!$AM$21*'Assumptions (Solar)'!$AM$3)/10^9),0)</f>
        <v>-0.007389196229</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-0.0551323355</v>
      </c>
      <c r="AQ1050" s="160">
        <f>IF($AP$902&gt;0,IPMT('Assumptions (Solar)'!$V$10,Model!X$1,'Assumptions (Solar)'!$V$13,'Assumptions (Solar)'!$V$8*Model!$AP$902*('Assumptions (Solar)'!$AN$20*'Assumptions (Solar)'!$AN$2+'Assumptions (Solar)'!$AN$21*'Assumptions (Solar)'!$AN$3)/10^9),0)</f>
        <v>-0.05132657857</v>
      </c>
      <c r="AR1050" s="160">
        <f>IF($AP$902&gt;0,IPMT('Assumptions (Solar)'!$V$10,Model!Y$1,'Assumptions (Solar)'!$V$13,'Assumptions (Solar)'!$V$8*Model!$AP$902*('Assumptions (Solar)'!$AN$20*'Assumptions (Solar)'!$AN$2+'Assumptions (Solar)'!$AN$21*'Assumptions (Solar)'!$AN$3)/10^9),0)</f>
        <v>-0.04721636109</v>
      </c>
      <c r="AS1050" s="160">
        <f>IF($AP$902&gt;0,IPMT('Assumptions (Solar)'!$V$10,Model!Z$1,'Assumptions (Solar)'!$V$13,'Assumptions (Solar)'!$V$8*Model!$AP$902*('Assumptions (Solar)'!$AN$20*'Assumptions (Solar)'!$AN$2+'Assumptions (Solar)'!$AN$21*'Assumptions (Solar)'!$AN$3)/10^9),0)</f>
        <v>-0.0427773262</v>
      </c>
      <c r="AT1050" s="160">
        <f>IF($AP$902&gt;0,IPMT('Assumptions (Solar)'!$V$10,Model!AA$1,'Assumptions (Solar)'!$V$13,'Assumptions (Solar)'!$V$8*Model!$AP$902*('Assumptions (Solar)'!$AN$20*'Assumptions (Solar)'!$AN$2+'Assumptions (Solar)'!$AN$21*'Assumptions (Solar)'!$AN$3)/10^9),0)</f>
        <v>-0.03798316853</v>
      </c>
      <c r="AU1050" s="160">
        <f>IF($AP$902&gt;0,IPMT('Assumptions (Solar)'!$V$10,Model!AB$1,'Assumptions (Solar)'!$V$13,'Assumptions (Solar)'!$V$8*Model!$AP$902*('Assumptions (Solar)'!$AN$20*'Assumptions (Solar)'!$AN$2+'Assumptions (Solar)'!$AN$21*'Assumptions (Solar)'!$AN$3)/10^9),0)</f>
        <v>-0.03280547824</v>
      </c>
      <c r="AV1050" s="160">
        <f>IF($AP$902&gt;0,IPMT('Assumptions (Solar)'!$V$10,Model!AC$1,'Assumptions (Solar)'!$V$13,'Assumptions (Solar)'!$V$8*Model!$AP$902*('Assumptions (Solar)'!$AN$20*'Assumptions (Solar)'!$AN$2+'Assumptions (Solar)'!$AN$21*'Assumptions (Solar)'!$AN$3)/10^9),0)</f>
        <v>-0.02721357273</v>
      </c>
      <c r="AW1050" s="160">
        <f>IF($AP$902&gt;0,IPMT('Assumptions (Solar)'!$V$10,Model!AD$1,'Assumptions (Solar)'!$V$13,'Assumptions (Solar)'!$V$8*Model!$AP$902*('Assumptions (Solar)'!$AN$20*'Assumptions (Solar)'!$AN$2+'Assumptions (Solar)'!$AN$21*'Assumptions (Solar)'!$AN$3)/10^9),0)</f>
        <v>-0.02117431478</v>
      </c>
      <c r="AX1050" s="160">
        <f>IF($AP$902&gt;0,IPMT('Assumptions (Solar)'!$V$10,Model!AE$1,'Assumptions (Solar)'!$V$13,'Assumptions (Solar)'!$V$8*Model!$AP$902*('Assumptions (Solar)'!$AN$20*'Assumptions (Solar)'!$AN$2+'Assumptions (Solar)'!$AN$21*'Assumptions (Solar)'!$AN$3)/10^9),0)</f>
        <v>-0.01465191619</v>
      </c>
      <c r="AY1050" s="160">
        <f>IF($AP$902&gt;0,IPMT('Assumptions (Solar)'!$V$10,Model!AF$1,'Assumptions (Solar)'!$V$13,'Assumptions (Solar)'!$V$8*Model!$AP$902*('Assumptions (Solar)'!$AN$20*'Assumptions (Solar)'!$AN$2+'Assumptions (Solar)'!$AN$21*'Assumptions (Solar)'!$AN$3)/10^9),0)</f>
        <v>-0.007607725713</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-0.0559122639</v>
      </c>
      <c r="AR1051" s="160">
        <f>IF($AQ$902&gt;0,IPMT('Assumptions (Solar)'!$V$10,Model!X$1,'Assumptions (Solar)'!$V$13,'Assumptions (Solar)'!$V$8*Model!$AQ$902*('Assumptions (Solar)'!$AO$20*'Assumptions (Solar)'!$AO$2+'Assumptions (Solar)'!$AO$21*'Assumptions (Solar)'!$AO$3)/10^9),0)</f>
        <v>-0.05205266891</v>
      </c>
      <c r="AS1051" s="160">
        <f>IF($AQ$902&gt;0,IPMT('Assumptions (Solar)'!$V$10,Model!Y$1,'Assumptions (Solar)'!$V$13,'Assumptions (Solar)'!$V$8*Model!$AQ$902*('Assumptions (Solar)'!$AO$20*'Assumptions (Solar)'!$AO$2+'Assumptions (Solar)'!$AO$21*'Assumptions (Solar)'!$AO$3)/10^9),0)</f>
        <v>-0.04788430632</v>
      </c>
      <c r="AT1051" s="160">
        <f>IF($AQ$902&gt;0,IPMT('Assumptions (Solar)'!$V$10,Model!Z$1,'Assumptions (Solar)'!$V$13,'Assumptions (Solar)'!$V$8*Model!$AQ$902*('Assumptions (Solar)'!$AO$20*'Assumptions (Solar)'!$AO$2+'Assumptions (Solar)'!$AO$21*'Assumptions (Solar)'!$AO$3)/10^9),0)</f>
        <v>-0.04338247473</v>
      </c>
      <c r="AU1051" s="160">
        <f>IF($AQ$902&gt;0,IPMT('Assumptions (Solar)'!$V$10,Model!AA$1,'Assumptions (Solar)'!$V$13,'Assumptions (Solar)'!$V$8*Model!$AQ$902*('Assumptions (Solar)'!$AO$20*'Assumptions (Solar)'!$AO$2+'Assumptions (Solar)'!$AO$21*'Assumptions (Solar)'!$AO$3)/10^9),0)</f>
        <v>-0.03852049661</v>
      </c>
      <c r="AV1051" s="160">
        <f>IF($AQ$902&gt;0,IPMT('Assumptions (Solar)'!$V$10,Model!AB$1,'Assumptions (Solar)'!$V$13,'Assumptions (Solar)'!$V$8*Model!$AQ$902*('Assumptions (Solar)'!$AO$20*'Assumptions (Solar)'!$AO$2+'Assumptions (Solar)'!$AO$21*'Assumptions (Solar)'!$AO$3)/10^9),0)</f>
        <v>-0.03326956023</v>
      </c>
      <c r="AW1051" s="160">
        <f>IF($AQ$902&gt;0,IPMT('Assumptions (Solar)'!$V$10,Model!AC$1,'Assumptions (Solar)'!$V$13,'Assumptions (Solar)'!$V$8*Model!$AQ$902*('Assumptions (Solar)'!$AO$20*'Assumptions (Solar)'!$AO$2+'Assumptions (Solar)'!$AO$21*'Assumptions (Solar)'!$AO$3)/10^9),0)</f>
        <v>-0.02759854895</v>
      </c>
      <c r="AX1051" s="160">
        <f>IF($AQ$902&gt;0,IPMT('Assumptions (Solar)'!$V$10,Model!AD$1,'Assumptions (Solar)'!$V$13,'Assumptions (Solar)'!$V$8*Model!$AQ$902*('Assumptions (Solar)'!$AO$20*'Assumptions (Solar)'!$AO$2+'Assumptions (Solar)'!$AO$21*'Assumptions (Solar)'!$AO$3)/10^9),0)</f>
        <v>-0.02147385677</v>
      </c>
      <c r="AY1051" s="160">
        <f>IF($AQ$902&gt;0,IPMT('Assumptions (Solar)'!$V$10,Model!AE$1,'Assumptions (Solar)'!$V$13,'Assumptions (Solar)'!$V$8*Model!$AQ$902*('Assumptions (Solar)'!$AO$20*'Assumptions (Solar)'!$AO$2+'Assumptions (Solar)'!$AO$21*'Assumptions (Solar)'!$AO$3)/10^9),0)</f>
        <v>-0.01485918921</v>
      </c>
      <c r="AZ1051" s="160">
        <f>IF($AQ$902&gt;0,IPMT('Assumptions (Solar)'!$V$10,Model!AF$1,'Assumptions (Solar)'!$V$13,'Assumptions (Solar)'!$V$8*Model!$AQ$902*('Assumptions (Solar)'!$AO$20*'Assumptions (Solar)'!$AO$2+'Assumptions (Solar)'!$AO$21*'Assumptions (Solar)'!$AO$3)/10^9),0)</f>
        <v>-0.007715348242</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-0.06115536754</v>
      </c>
      <c r="AS1052" s="160">
        <f>IF($AR$902&gt;0,IPMT('Assumptions (Solar)'!$V$10,Model!X$1,'Assumptions (Solar)'!$V$13,'Assumptions (Solar)'!$V$8*Model!$AR$902*('Assumptions (Solar)'!$AP$20*'Assumptions (Solar)'!$AP$2+'Assumptions (Solar)'!$AP$21*'Assumptions (Solar)'!$AP$3)/10^9),0)</f>
        <v>-0.05693384379</v>
      </c>
      <c r="AT1052" s="160">
        <f>IF($AR$902&gt;0,IPMT('Assumptions (Solar)'!$V$10,Model!Y$1,'Assumptions (Solar)'!$V$13,'Assumptions (Solar)'!$V$8*Model!$AR$902*('Assumptions (Solar)'!$AP$20*'Assumptions (Solar)'!$AP$2+'Assumptions (Solar)'!$AP$21*'Assumptions (Solar)'!$AP$3)/10^9),0)</f>
        <v>-0.05237459814</v>
      </c>
      <c r="AU1052" s="160">
        <f>IF($AR$902&gt;0,IPMT('Assumptions (Solar)'!$V$10,Model!Z$1,'Assumptions (Solar)'!$V$13,'Assumptions (Solar)'!$V$8*Model!$AR$902*('Assumptions (Solar)'!$AP$20*'Assumptions (Solar)'!$AP$2+'Assumptions (Solar)'!$AP$21*'Assumptions (Solar)'!$AP$3)/10^9),0)</f>
        <v>-0.04745061283</v>
      </c>
      <c r="AV1052" s="160">
        <f>IF($AR$902&gt;0,IPMT('Assumptions (Solar)'!$V$10,Model!AA$1,'Assumptions (Solar)'!$V$13,'Assumptions (Solar)'!$V$8*Model!$AR$902*('Assumptions (Solar)'!$AP$20*'Assumptions (Solar)'!$AP$2+'Assumptions (Solar)'!$AP$21*'Assumptions (Solar)'!$AP$3)/10^9),0)</f>
        <v>-0.0421327087</v>
      </c>
      <c r="AW1052" s="160">
        <f>IF($AR$902&gt;0,IPMT('Assumptions (Solar)'!$V$10,Model!AB$1,'Assumptions (Solar)'!$V$13,'Assumptions (Solar)'!$V$8*Model!$AR$902*('Assumptions (Solar)'!$AP$20*'Assumptions (Solar)'!$AP$2+'Assumptions (Solar)'!$AP$21*'Assumptions (Solar)'!$AP$3)/10^9),0)</f>
        <v>-0.03638937224</v>
      </c>
      <c r="AX1052" s="160">
        <f>IF($AR$902&gt;0,IPMT('Assumptions (Solar)'!$V$10,Model!AC$1,'Assumptions (Solar)'!$V$13,'Assumptions (Solar)'!$V$8*Model!$AR$902*('Assumptions (Solar)'!$AP$20*'Assumptions (Solar)'!$AP$2+'Assumptions (Solar)'!$AP$21*'Assumptions (Solar)'!$AP$3)/10^9),0)</f>
        <v>-0.03018656887</v>
      </c>
      <c r="AY1052" s="160">
        <f>IF($AR$902&gt;0,IPMT('Assumptions (Solar)'!$V$10,Model!AD$1,'Assumptions (Solar)'!$V$13,'Assumptions (Solar)'!$V$8*Model!$AR$902*('Assumptions (Solar)'!$AP$20*'Assumptions (Solar)'!$AP$2+'Assumptions (Solar)'!$AP$21*'Assumptions (Solar)'!$AP$3)/10^9),0)</f>
        <v>-0.02348754122</v>
      </c>
      <c r="AZ1052" s="160">
        <f>IF($AR$902&gt;0,IPMT('Assumptions (Solar)'!$V$10,Model!AE$1,'Assumptions (Solar)'!$V$13,'Assumptions (Solar)'!$V$8*Model!$AR$902*('Assumptions (Solar)'!$AP$20*'Assumptions (Solar)'!$AP$2+'Assumptions (Solar)'!$AP$21*'Assumptions (Solar)'!$AP$3)/10^9),0)</f>
        <v>-0.01625259136</v>
      </c>
      <c r="BA1052" s="160">
        <f>IF($AR$902&gt;0,IPMT('Assumptions (Solar)'!$V$10,Model!AF$1,'Assumptions (Solar)'!$V$13,'Assumptions (Solar)'!$V$8*Model!$AR$902*('Assumptions (Solar)'!$AP$20*'Assumptions (Solar)'!$AP$2+'Assumptions (Solar)'!$AP$21*'Assumptions (Solar)'!$AP$3)/10^9),0)</f>
        <v>-0.008438845515</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-0.06893644982</v>
      </c>
      <c r="AT1053" s="160">
        <f>IF($AS$902&gt;0,IPMT('Assumptions (Solar)'!$V$10,Model!X$1,'Assumptions (Solar)'!$V$13,'Assumptions (Solar)'!$V$8*Model!$AS$902*('Assumptions (Solar)'!$AQ$20*'Assumptions (Solar)'!$AQ$2+'Assumptions (Solar)'!$AQ$21*'Assumptions (Solar)'!$AQ$3)/10^9),0)</f>
        <v>-0.06417780194</v>
      </c>
      <c r="AU1053" s="160">
        <f>IF($AS$902&gt;0,IPMT('Assumptions (Solar)'!$V$10,Model!Y$1,'Assumptions (Solar)'!$V$13,'Assumptions (Solar)'!$V$8*Model!$AS$902*('Assumptions (Solar)'!$AQ$20*'Assumptions (Solar)'!$AQ$2+'Assumptions (Solar)'!$AQ$21*'Assumptions (Solar)'!$AQ$3)/10^9),0)</f>
        <v>-0.05903846222</v>
      </c>
      <c r="AV1053" s="160">
        <f>IF($AS$902&gt;0,IPMT('Assumptions (Solar)'!$V$10,Model!Z$1,'Assumptions (Solar)'!$V$13,'Assumptions (Solar)'!$V$8*Model!$AS$902*('Assumptions (Solar)'!$AQ$20*'Assumptions (Solar)'!$AQ$2+'Assumptions (Solar)'!$AQ$21*'Assumptions (Solar)'!$AQ$3)/10^9),0)</f>
        <v>-0.05348797533</v>
      </c>
      <c r="AW1053" s="160">
        <f>IF($AS$902&gt;0,IPMT('Assumptions (Solar)'!$V$10,Model!AA$1,'Assumptions (Solar)'!$V$13,'Assumptions (Solar)'!$V$8*Model!$AS$902*('Assumptions (Solar)'!$AQ$20*'Assumptions (Solar)'!$AQ$2+'Assumptions (Solar)'!$AQ$21*'Assumptions (Solar)'!$AQ$3)/10^9),0)</f>
        <v>-0.04749344949</v>
      </c>
      <c r="AX1053" s="160">
        <f>IF($AS$902&gt;0,IPMT('Assumptions (Solar)'!$V$10,Model!AB$1,'Assumptions (Solar)'!$V$13,'Assumptions (Solar)'!$V$8*Model!$AS$902*('Assumptions (Solar)'!$AQ$20*'Assumptions (Solar)'!$AQ$2+'Assumptions (Solar)'!$AQ$21*'Assumptions (Solar)'!$AQ$3)/10^9),0)</f>
        <v>-0.04101936158</v>
      </c>
      <c r="AY1053" s="160">
        <f>IF($AS$902&gt;0,IPMT('Assumptions (Solar)'!$V$10,Model!AC$1,'Assumptions (Solar)'!$V$13,'Assumptions (Solar)'!$V$8*Model!$AS$902*('Assumptions (Solar)'!$AQ$20*'Assumptions (Solar)'!$AQ$2+'Assumptions (Solar)'!$AQ$21*'Assumptions (Solar)'!$AQ$3)/10^9),0)</f>
        <v>-0.03402734664</v>
      </c>
      <c r="AZ1053" s="160">
        <f>IF($AS$902&gt;0,IPMT('Assumptions (Solar)'!$V$10,Model!AD$1,'Assumptions (Solar)'!$V$13,'Assumptions (Solar)'!$V$8*Model!$AS$902*('Assumptions (Solar)'!$AQ$20*'Assumptions (Solar)'!$AQ$2+'Assumptions (Solar)'!$AQ$21*'Assumptions (Solar)'!$AQ$3)/10^9),0)</f>
        <v>-0.0264759705</v>
      </c>
      <c r="BA1053" s="160">
        <f>IF($AS$902&gt;0,IPMT('Assumptions (Solar)'!$V$10,Model!AE$1,'Assumptions (Solar)'!$V$13,'Assumptions (Solar)'!$V$8*Model!$AS$902*('Assumptions (Solar)'!$AQ$20*'Assumptions (Solar)'!$AQ$2+'Assumptions (Solar)'!$AQ$21*'Assumptions (Solar)'!$AQ$3)/10^9),0)</f>
        <v>-0.01832048427</v>
      </c>
      <c r="BB1053" s="160">
        <f>IF($AS$902&gt;0,IPMT('Assumptions (Solar)'!$V$10,Model!AF$1,'Assumptions (Solar)'!$V$13,'Assumptions (Solar)'!$V$8*Model!$AS$902*('Assumptions (Solar)'!$AQ$20*'Assumptions (Solar)'!$AQ$2+'Assumptions (Solar)'!$AQ$21*'Assumptions (Solar)'!$AQ$3)/10^9),0)</f>
        <v>-0.009512559139</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-0.09131995061</v>
      </c>
      <c r="AU1054" s="160">
        <f>IF($AT$902&gt;0,IPMT('Assumptions (Solar)'!$V$10,Model!X$1,'Assumptions (Solar)'!$V$13,'Assumptions (Solar)'!$V$8*Model!$AT$902*('Assumptions (Solar)'!$AR$20*'Assumptions (Solar)'!$AR$2+'Assumptions (Solar)'!$AR$21*'Assumptions (Solar)'!$AR$3)/10^9),0)</f>
        <v>-0.08501618111</v>
      </c>
      <c r="AV1054" s="160">
        <f>IF($AT$902&gt;0,IPMT('Assumptions (Solar)'!$V$10,Model!Y$1,'Assumptions (Solar)'!$V$13,'Assumptions (Solar)'!$V$8*Model!$AT$902*('Assumptions (Solar)'!$AR$20*'Assumptions (Solar)'!$AR$2+'Assumptions (Solar)'!$AR$21*'Assumptions (Solar)'!$AR$3)/10^9),0)</f>
        <v>-0.07820811005</v>
      </c>
      <c r="AW1054" s="160">
        <f>IF($AT$902&gt;0,IPMT('Assumptions (Solar)'!$V$10,Model!Z$1,'Assumptions (Solar)'!$V$13,'Assumptions (Solar)'!$V$8*Model!$AT$902*('Assumptions (Solar)'!$AR$20*'Assumptions (Solar)'!$AR$2+'Assumptions (Solar)'!$AR$21*'Assumptions (Solar)'!$AR$3)/10^9),0)</f>
        <v>-0.07085539331</v>
      </c>
      <c r="AX1054" s="160">
        <f>IF($AT$902&gt;0,IPMT('Assumptions (Solar)'!$V$10,Model!AA$1,'Assumptions (Solar)'!$V$13,'Assumptions (Solar)'!$V$8*Model!$AT$902*('Assumptions (Solar)'!$AR$20*'Assumptions (Solar)'!$AR$2+'Assumptions (Solar)'!$AR$21*'Assumptions (Solar)'!$AR$3)/10^9),0)</f>
        <v>-0.06291445923</v>
      </c>
      <c r="AY1054" s="160">
        <f>IF($AT$902&gt;0,IPMT('Assumptions (Solar)'!$V$10,Model!AB$1,'Assumptions (Solar)'!$V$13,'Assumptions (Solar)'!$V$8*Model!$AT$902*('Assumptions (Solar)'!$AR$20*'Assumptions (Solar)'!$AR$2+'Assumptions (Solar)'!$AR$21*'Assumptions (Solar)'!$AR$3)/10^9),0)</f>
        <v>-0.05433825042</v>
      </c>
      <c r="AZ1054" s="160">
        <f>IF($AT$902&gt;0,IPMT('Assumptions (Solar)'!$V$10,Model!AC$1,'Assumptions (Solar)'!$V$13,'Assumptions (Solar)'!$V$8*Model!$AT$902*('Assumptions (Solar)'!$AR$20*'Assumptions (Solar)'!$AR$2+'Assumptions (Solar)'!$AR$21*'Assumptions (Solar)'!$AR$3)/10^9),0)</f>
        <v>-0.0450759449</v>
      </c>
      <c r="BA1054" s="160">
        <f>IF($AT$902&gt;0,IPMT('Assumptions (Solar)'!$V$10,Model!AD$1,'Assumptions (Solar)'!$V$13,'Assumptions (Solar)'!$V$8*Model!$AT$902*('Assumptions (Solar)'!$AR$20*'Assumptions (Solar)'!$AR$2+'Assumptions (Solar)'!$AR$21*'Assumptions (Solar)'!$AR$3)/10^9),0)</f>
        <v>-0.03507265495</v>
      </c>
      <c r="BB1054" s="160">
        <f>IF($AT$902&gt;0,IPMT('Assumptions (Solar)'!$V$10,Model!AE$1,'Assumptions (Solar)'!$V$13,'Assumptions (Solar)'!$V$8*Model!$AT$902*('Assumptions (Solar)'!$AR$20*'Assumptions (Solar)'!$AR$2+'Assumptions (Solar)'!$AR$21*'Assumptions (Solar)'!$AR$3)/10^9),0)</f>
        <v>-0.0242691018</v>
      </c>
      <c r="BC1054" s="160">
        <f>IF($AT$902&gt;0,IPMT('Assumptions (Solar)'!$V$10,Model!AF$1,'Assumptions (Solar)'!$V$13,'Assumptions (Solar)'!$V$8*Model!$AT$902*('Assumptions (Solar)'!$AR$20*'Assumptions (Solar)'!$AR$2+'Assumptions (Solar)'!$AR$21*'Assumptions (Solar)'!$AR$3)/10^9),0)</f>
        <v>-0.0126012644</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-0.09571248259</v>
      </c>
      <c r="AV1055" s="160">
        <f>IF($AU$902&gt;0,IPMT('Assumptions (Solar)'!$V$10,Model!X$1,'Assumptions (Solar)'!$V$13,'Assumptions (Solar)'!$V$8*Model!$AU$902*('Assumptions (Solar)'!$AS$20*'Assumptions (Solar)'!$AS$2+'Assumptions (Solar)'!$AS$21*'Assumptions (Solar)'!$AS$3)/10^9),0)</f>
        <v>-0.08910549886</v>
      </c>
      <c r="AW1055" s="160">
        <f>IF($AU$902&gt;0,IPMT('Assumptions (Solar)'!$V$10,Model!Y$1,'Assumptions (Solar)'!$V$13,'Assumptions (Solar)'!$V$8*Model!$AU$902*('Assumptions (Solar)'!$AS$20*'Assumptions (Solar)'!$AS$2+'Assumptions (Solar)'!$AS$21*'Assumptions (Solar)'!$AS$3)/10^9),0)</f>
        <v>-0.08196995642</v>
      </c>
      <c r="AX1055" s="160">
        <f>IF($AU$902&gt;0,IPMT('Assumptions (Solar)'!$V$10,Model!Z$1,'Assumptions (Solar)'!$V$13,'Assumptions (Solar)'!$V$8*Model!$AU$902*('Assumptions (Solar)'!$AS$20*'Assumptions (Solar)'!$AS$2+'Assumptions (Solar)'!$AS$21*'Assumptions (Solar)'!$AS$3)/10^9),0)</f>
        <v>-0.07426357059</v>
      </c>
      <c r="AY1055" s="160">
        <f>IF($AU$902&gt;0,IPMT('Assumptions (Solar)'!$V$10,Model!AA$1,'Assumptions (Solar)'!$V$13,'Assumptions (Solar)'!$V$8*Model!$AU$902*('Assumptions (Solar)'!$AS$20*'Assumptions (Solar)'!$AS$2+'Assumptions (Solar)'!$AS$21*'Assumptions (Solar)'!$AS$3)/10^9),0)</f>
        <v>-0.0659406739</v>
      </c>
      <c r="AZ1055" s="160">
        <f>IF($AU$902&gt;0,IPMT('Assumptions (Solar)'!$V$10,Model!AB$1,'Assumptions (Solar)'!$V$13,'Assumptions (Solar)'!$V$8*Model!$AU$902*('Assumptions (Solar)'!$AS$20*'Assumptions (Solar)'!$AS$2+'Assumptions (Solar)'!$AS$21*'Assumptions (Solar)'!$AS$3)/10^9),0)</f>
        <v>-0.05695194547</v>
      </c>
      <c r="BA1055" s="160">
        <f>IF($AU$902&gt;0,IPMT('Assumptions (Solar)'!$V$10,Model!AC$1,'Assumptions (Solar)'!$V$13,'Assumptions (Solar)'!$V$8*Model!$AU$902*('Assumptions (Solar)'!$AS$20*'Assumptions (Solar)'!$AS$2+'Assumptions (Solar)'!$AS$21*'Assumptions (Solar)'!$AS$3)/10^9),0)</f>
        <v>-0.04724411876</v>
      </c>
      <c r="BB1055" s="160">
        <f>IF($AU$902&gt;0,IPMT('Assumptions (Solar)'!$V$10,Model!AD$1,'Assumptions (Solar)'!$V$13,'Assumptions (Solar)'!$V$8*Model!$AU$902*('Assumptions (Solar)'!$AS$20*'Assumptions (Solar)'!$AS$2+'Assumptions (Solar)'!$AS$21*'Assumptions (Solar)'!$AS$3)/10^9),0)</f>
        <v>-0.03675966592</v>
      </c>
      <c r="BC1055" s="160">
        <f>IF($AU$902&gt;0,IPMT('Assumptions (Solar)'!$V$10,Model!AE$1,'Assumptions (Solar)'!$V$13,'Assumptions (Solar)'!$V$8*Model!$AU$902*('Assumptions (Solar)'!$AS$20*'Assumptions (Solar)'!$AS$2+'Assumptions (Solar)'!$AS$21*'Assumptions (Solar)'!$AS$3)/10^9),0)</f>
        <v>-0.02543645685</v>
      </c>
      <c r="BD1055" s="160">
        <f>IF($AU$902&gt;0,IPMT('Assumptions (Solar)'!$V$10,Model!AF$1,'Assumptions (Solar)'!$V$13,'Assumptions (Solar)'!$V$8*Model!$AU$902*('Assumptions (Solar)'!$AS$20*'Assumptions (Solar)'!$AS$2+'Assumptions (Solar)'!$AS$21*'Assumptions (Solar)'!$AS$3)/10^9),0)</f>
        <v>-0.01320739106</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-0.05537946049</v>
      </c>
      <c r="AW1056" s="160">
        <f>IF($AV$902&gt;0,IPMT('Assumptions (Solar)'!$V$10,Model!X$1,'Assumptions (Solar)'!$V$13,'Assumptions (Solar)'!$V$8*Model!$AV$902*('Assumptions (Solar)'!$AT$20*'Assumptions (Solar)'!$AT$2+'Assumptions (Solar)'!$AT$21*'Assumptions (Solar)'!$AT$3)/10^9),0)</f>
        <v>-0.05155664465</v>
      </c>
      <c r="AX1056" s="160">
        <f>IF($AV$902&gt;0,IPMT('Assumptions (Solar)'!$V$10,Model!Y$1,'Assumptions (Solar)'!$V$13,'Assumptions (Solar)'!$V$8*Model!$AV$902*('Assumptions (Solar)'!$AT$20*'Assumptions (Solar)'!$AT$2+'Assumptions (Solar)'!$AT$21*'Assumptions (Solar)'!$AT$3)/10^9),0)</f>
        <v>-0.04742800354</v>
      </c>
      <c r="AY1056" s="160">
        <f>IF($AV$902&gt;0,IPMT('Assumptions (Solar)'!$V$10,Model!Z$1,'Assumptions (Solar)'!$V$13,'Assumptions (Solar)'!$V$8*Model!$AV$902*('Assumptions (Solar)'!$AT$20*'Assumptions (Solar)'!$AT$2+'Assumptions (Solar)'!$AT$21*'Assumptions (Solar)'!$AT$3)/10^9),0)</f>
        <v>-0.04296907114</v>
      </c>
      <c r="AZ1056" s="160">
        <f>IF($AV$902&gt;0,IPMT('Assumptions (Solar)'!$V$10,Model!AA$1,'Assumptions (Solar)'!$V$13,'Assumptions (Solar)'!$V$8*Model!$AV$902*('Assumptions (Solar)'!$AT$20*'Assumptions (Solar)'!$AT$2+'Assumptions (Solar)'!$AT$21*'Assumptions (Solar)'!$AT$3)/10^9),0)</f>
        <v>-0.03815342415</v>
      </c>
      <c r="BA1056" s="160">
        <f>IF($AV$902&gt;0,IPMT('Assumptions (Solar)'!$V$10,Model!AB$1,'Assumptions (Solar)'!$V$13,'Assumptions (Solar)'!$V$8*Model!$AV$902*('Assumptions (Solar)'!$AT$20*'Assumptions (Solar)'!$AT$2+'Assumptions (Solar)'!$AT$21*'Assumptions (Solar)'!$AT$3)/10^9),0)</f>
        <v>-0.0329525254</v>
      </c>
      <c r="BB1056" s="160">
        <f>IF($AV$902&gt;0,IPMT('Assumptions (Solar)'!$V$10,Model!AC$1,'Assumptions (Solar)'!$V$13,'Assumptions (Solar)'!$V$8*Model!$AV$902*('Assumptions (Solar)'!$AT$20*'Assumptions (Solar)'!$AT$2+'Assumptions (Solar)'!$AT$21*'Assumptions (Solar)'!$AT$3)/10^9),0)</f>
        <v>-0.02733555475</v>
      </c>
      <c r="BC1056" s="160">
        <f>IF($AV$902&gt;0,IPMT('Assumptions (Solar)'!$V$10,Model!AD$1,'Assumptions (Solar)'!$V$13,'Assumptions (Solar)'!$V$8*Model!$AV$902*('Assumptions (Solar)'!$AT$20*'Assumptions (Solar)'!$AT$2+'Assumptions (Solar)'!$AT$21*'Assumptions (Solar)'!$AT$3)/10^9),0)</f>
        <v>-0.02126922645</v>
      </c>
      <c r="BD1056" s="160">
        <f>IF($AV$902&gt;0,IPMT('Assumptions (Solar)'!$V$10,Model!AE$1,'Assumptions (Solar)'!$V$13,'Assumptions (Solar)'!$V$8*Model!$AV$902*('Assumptions (Solar)'!$AT$20*'Assumptions (Solar)'!$AT$2+'Assumptions (Solar)'!$AT$21*'Assumptions (Solar)'!$AT$3)/10^9),0)</f>
        <v>-0.01471759189</v>
      </c>
      <c r="BE1056" s="160">
        <f>IF($AV$902&gt;0,IPMT('Assumptions (Solar)'!$V$10,Model!AF$1,'Assumptions (Solar)'!$V$13,'Assumptions (Solar)'!$V$8*Model!$AV$902*('Assumptions (Solar)'!$AT$20*'Assumptions (Solar)'!$AT$2+'Assumptions (Solar)'!$AT$21*'Assumptions (Solar)'!$AT$3)/10^9),0)</f>
        <v>-0.007641826557</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-0.05591994032</v>
      </c>
      <c r="AX1057" s="160">
        <f>IF($AW$902&gt;0,IPMT('Assumptions (Solar)'!$V$10,Model!X$1,'Assumptions (Solar)'!$V$13,'Assumptions (Solar)'!$V$8*Model!$AW$902*('Assumptions (Solar)'!$AU$20*'Assumptions (Solar)'!$AU$2+'Assumptions (Solar)'!$AU$21*'Assumptions (Solar)'!$AU$3)/10^9),0)</f>
        <v>-0.05205981543</v>
      </c>
      <c r="AY1057" s="160">
        <f>IF($AW$902&gt;0,IPMT('Assumptions (Solar)'!$V$10,Model!Y$1,'Assumptions (Solar)'!$V$13,'Assumptions (Solar)'!$V$8*Model!$AW$902*('Assumptions (Solar)'!$AU$20*'Assumptions (Solar)'!$AU$2+'Assumptions (Solar)'!$AU$21*'Assumptions (Solar)'!$AU$3)/10^9),0)</f>
        <v>-0.04789088055</v>
      </c>
      <c r="AZ1057" s="160">
        <f>IF($AW$902&gt;0,IPMT('Assumptions (Solar)'!$V$10,Model!Z$1,'Assumptions (Solar)'!$V$13,'Assumptions (Solar)'!$V$8*Model!$AW$902*('Assumptions (Solar)'!$AU$20*'Assumptions (Solar)'!$AU$2+'Assumptions (Solar)'!$AU$21*'Assumptions (Solar)'!$AU$3)/10^9),0)</f>
        <v>-0.04338843088</v>
      </c>
      <c r="BA1057" s="160">
        <f>IF($AW$902&gt;0,IPMT('Assumptions (Solar)'!$V$10,Model!AA$1,'Assumptions (Solar)'!$V$13,'Assumptions (Solar)'!$V$8*Model!$AW$902*('Assumptions (Solar)'!$AU$20*'Assumptions (Solar)'!$AU$2+'Assumptions (Solar)'!$AU$21*'Assumptions (Solar)'!$AU$3)/10^9),0)</f>
        <v>-0.03852578524</v>
      </c>
      <c r="BB1057" s="160">
        <f>IF($AW$902&gt;0,IPMT('Assumptions (Solar)'!$V$10,Model!AB$1,'Assumptions (Solar)'!$V$13,'Assumptions (Solar)'!$V$8*Model!$AW$902*('Assumptions (Solar)'!$AU$20*'Assumptions (Solar)'!$AU$2+'Assumptions (Solar)'!$AU$21*'Assumptions (Solar)'!$AU$3)/10^9),0)</f>
        <v>-0.03327412795</v>
      </c>
      <c r="BC1057" s="160">
        <f>IF($AW$902&gt;0,IPMT('Assumptions (Solar)'!$V$10,Model!AC$1,'Assumptions (Solar)'!$V$13,'Assumptions (Solar)'!$V$8*Model!$AW$902*('Assumptions (Solar)'!$AU$20*'Assumptions (Solar)'!$AU$2+'Assumptions (Solar)'!$AU$21*'Assumptions (Solar)'!$AU$3)/10^9),0)</f>
        <v>-0.02760233807</v>
      </c>
      <c r="BD1057" s="160">
        <f>IF($AW$902&gt;0,IPMT('Assumptions (Solar)'!$V$10,Model!AD$1,'Assumptions (Solar)'!$V$13,'Assumptions (Solar)'!$V$8*Model!$AW$902*('Assumptions (Solar)'!$AU$20*'Assumptions (Solar)'!$AU$2+'Assumptions (Solar)'!$AU$21*'Assumptions (Solar)'!$AU$3)/10^9),0)</f>
        <v>-0.021476805</v>
      </c>
      <c r="BE1057" s="160">
        <f>IF($AW$902&gt;0,IPMT('Assumptions (Solar)'!$V$10,Model!AE$1,'Assumptions (Solar)'!$V$13,'Assumptions (Solar)'!$V$8*Model!$AW$902*('Assumptions (Solar)'!$AU$20*'Assumptions (Solar)'!$AU$2+'Assumptions (Solar)'!$AU$21*'Assumptions (Solar)'!$AU$3)/10^9),0)</f>
        <v>-0.01486122928</v>
      </c>
      <c r="BF1057" s="160">
        <f>IF($AW$902&gt;0,IPMT('Assumptions (Solar)'!$V$10,Model!AF$1,'Assumptions (Solar)'!$V$13,'Assumptions (Solar)'!$V$8*Model!$AW$902*('Assumptions (Solar)'!$AU$20*'Assumptions (Solar)'!$AU$2+'Assumptions (Solar)'!$AU$21*'Assumptions (Solar)'!$AU$3)/10^9),0)</f>
        <v>-0.007716407513</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-0.1129208623</v>
      </c>
      <c r="AY1058" s="160">
        <f>IF($AX$902&gt;0,IPMT('Assumptions (Solar)'!$V$10,Model!X$1,'Assumptions (Solar)'!$V$13,'Assumptions (Solar)'!$V$8*Model!$AX$902*('Assumptions (Solar)'!$AV$20*'Assumptions (Solar)'!$AV$2+'Assumptions (Solar)'!$AV$21*'Assumptions (Solar)'!$AV$3)/10^9),0)</f>
        <v>-0.1051259929</v>
      </c>
      <c r="AZ1058" s="160">
        <f>IF($AX$902&gt;0,IPMT('Assumptions (Solar)'!$V$10,Model!Y$1,'Assumptions (Solar)'!$V$13,'Assumptions (Solar)'!$V$8*Model!$AX$902*('Assumptions (Solar)'!$AV$20*'Assumptions (Solar)'!$AV$2+'Assumptions (Solar)'!$AV$21*'Assumptions (Solar)'!$AV$3)/10^9),0)</f>
        <v>-0.09670753395</v>
      </c>
      <c r="BA1058" s="160">
        <f>IF($AX$902&gt;0,IPMT('Assumptions (Solar)'!$V$10,Model!Z$1,'Assumptions (Solar)'!$V$13,'Assumptions (Solar)'!$V$8*Model!$AX$902*('Assumptions (Solar)'!$AV$20*'Assumptions (Solar)'!$AV$2+'Assumptions (Solar)'!$AV$21*'Assumptions (Solar)'!$AV$3)/10^9),0)</f>
        <v>-0.0876155983</v>
      </c>
      <c r="BB1058" s="160">
        <f>IF($AX$902&gt;0,IPMT('Assumptions (Solar)'!$V$10,Model!AA$1,'Assumptions (Solar)'!$V$13,'Assumptions (Solar)'!$V$8*Model!$AX$902*('Assumptions (Solar)'!$AV$20*'Assumptions (Solar)'!$AV$2+'Assumptions (Solar)'!$AV$21*'Assumptions (Solar)'!$AV$3)/10^9),0)</f>
        <v>-0.0777963078</v>
      </c>
      <c r="BC1058" s="160">
        <f>IF($AX$902&gt;0,IPMT('Assumptions (Solar)'!$V$10,Model!AB$1,'Assumptions (Solar)'!$V$13,'Assumptions (Solar)'!$V$8*Model!$AX$902*('Assumptions (Solar)'!$AV$20*'Assumptions (Solar)'!$AV$2+'Assumptions (Solar)'!$AV$21*'Assumptions (Solar)'!$AV$3)/10^9),0)</f>
        <v>-0.06719147405</v>
      </c>
      <c r="BD1058" s="160">
        <f>IF($AX$902&gt;0,IPMT('Assumptions (Solar)'!$V$10,Model!AC$1,'Assumptions (Solar)'!$V$13,'Assumptions (Solar)'!$V$8*Model!$AX$902*('Assumptions (Solar)'!$AV$20*'Assumptions (Solar)'!$AV$2+'Assumptions (Solar)'!$AV$21*'Assumptions (Solar)'!$AV$3)/10^9),0)</f>
        <v>-0.05573825361</v>
      </c>
      <c r="BE1058" s="160">
        <f>IF($AX$902&gt;0,IPMT('Assumptions (Solar)'!$V$10,Model!AD$1,'Assumptions (Solar)'!$V$13,'Assumptions (Solar)'!$V$8*Model!$AX$902*('Assumptions (Solar)'!$AV$20*'Assumptions (Solar)'!$AV$2+'Assumptions (Solar)'!$AV$21*'Assumptions (Solar)'!$AV$3)/10^9),0)</f>
        <v>-0.04336877553</v>
      </c>
      <c r="BF1058" s="160">
        <f>IF($AX$902&gt;0,IPMT('Assumptions (Solar)'!$V$10,Model!AE$1,'Assumptions (Solar)'!$V$13,'Assumptions (Solar)'!$V$8*Model!$AX$902*('Assumptions (Solar)'!$AV$20*'Assumptions (Solar)'!$AV$2+'Assumptions (Solar)'!$AV$21*'Assumptions (Solar)'!$AV$3)/10^9),0)</f>
        <v>-0.0300097392</v>
      </c>
      <c r="BG1058" s="160">
        <f>IF($AX$902&gt;0,IPMT('Assumptions (Solar)'!$V$10,Model!AF$1,'Assumptions (Solar)'!$V$13,'Assumptions (Solar)'!$V$8*Model!$AX$902*('Assumptions (Solar)'!$AV$20*'Assumptions (Solar)'!$AV$2+'Assumptions (Solar)'!$AV$21*'Assumptions (Solar)'!$AV$3)/10^9),0)</f>
        <v>-0.01558197997</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-0.1138411157</v>
      </c>
      <c r="AZ1059" s="160">
        <f>IF($AY$902&gt;0,IPMT('Assumptions (Solar)'!$V$10,Model!X$1,'Assumptions (Solar)'!$V$13,'Assumptions (Solar)'!$V$8*Model!$AY$902*('Assumptions (Solar)'!$AW$20*'Assumptions (Solar)'!$AW$2+'Assumptions (Solar)'!$AW$21*'Assumptions (Solar)'!$AW$3)/10^9),0)</f>
        <v>-0.1059827217</v>
      </c>
      <c r="BA1059" s="160">
        <f>IF($AY$902&gt;0,IPMT('Assumptions (Solar)'!$V$10,Model!Y$1,'Assumptions (Solar)'!$V$13,'Assumptions (Solar)'!$V$8*Model!$AY$902*('Assumptions (Solar)'!$AW$20*'Assumptions (Solar)'!$AW$2+'Assumptions (Solar)'!$AW$21*'Assumptions (Solar)'!$AW$3)/10^9),0)</f>
        <v>-0.09749565618</v>
      </c>
      <c r="BB1059" s="160">
        <f>IF($AY$902&gt;0,IPMT('Assumptions (Solar)'!$V$10,Model!Z$1,'Assumptions (Solar)'!$V$13,'Assumptions (Solar)'!$V$8*Model!$AY$902*('Assumptions (Solar)'!$AW$20*'Assumptions (Solar)'!$AW$2+'Assumptions (Solar)'!$AW$21*'Assumptions (Solar)'!$AW$3)/10^9),0)</f>
        <v>-0.08832962541</v>
      </c>
      <c r="BC1059" s="160">
        <f>IF($AY$902&gt;0,IPMT('Assumptions (Solar)'!$V$10,Model!AA$1,'Assumptions (Solar)'!$V$13,'Assumptions (Solar)'!$V$8*Model!$AY$902*('Assumptions (Solar)'!$AW$20*'Assumptions (Solar)'!$AW$2+'Assumptions (Solar)'!$AW$21*'Assumptions (Solar)'!$AW$3)/10^9),0)</f>
        <v>-0.07843031217</v>
      </c>
      <c r="BD1059" s="160">
        <f>IF($AY$902&gt;0,IPMT('Assumptions (Solar)'!$V$10,Model!AB$1,'Assumptions (Solar)'!$V$13,'Assumptions (Solar)'!$V$8*Model!$AY$902*('Assumptions (Solar)'!$AW$20*'Assumptions (Solar)'!$AW$2+'Assumptions (Solar)'!$AW$21*'Assumptions (Solar)'!$AW$3)/10^9),0)</f>
        <v>-0.06773905388</v>
      </c>
      <c r="BE1059" s="160">
        <f>IF($AY$902&gt;0,IPMT('Assumptions (Solar)'!$V$10,Model!AC$1,'Assumptions (Solar)'!$V$13,'Assumptions (Solar)'!$V$8*Model!$AY$902*('Assumptions (Solar)'!$AW$20*'Assumptions (Solar)'!$AW$2+'Assumptions (Solar)'!$AW$21*'Assumptions (Solar)'!$AW$3)/10^9),0)</f>
        <v>-0.05619249492</v>
      </c>
      <c r="BF1059" s="160">
        <f>IF($AY$902&gt;0,IPMT('Assumptions (Solar)'!$V$10,Model!AD$1,'Assumptions (Solar)'!$V$13,'Assumptions (Solar)'!$V$8*Model!$AY$902*('Assumptions (Solar)'!$AW$20*'Assumptions (Solar)'!$AW$2+'Assumptions (Solar)'!$AW$21*'Assumptions (Solar)'!$AW$3)/10^9),0)</f>
        <v>-0.04372221124</v>
      </c>
      <c r="BG1059" s="160">
        <f>IF($AY$902&gt;0,IPMT('Assumptions (Solar)'!$V$10,Model!AE$1,'Assumptions (Solar)'!$V$13,'Assumptions (Solar)'!$V$8*Model!$AY$902*('Assumptions (Solar)'!$AW$20*'Assumptions (Solar)'!$AW$2+'Assumptions (Solar)'!$AW$21*'Assumptions (Solar)'!$AW$3)/10^9),0)</f>
        <v>-0.03025430487</v>
      </c>
      <c r="BH1059" s="160">
        <f>IF($AY$902&gt;0,IPMT('Assumptions (Solar)'!$V$10,Model!AF$1,'Assumptions (Solar)'!$V$13,'Assumptions (Solar)'!$V$8*Model!$AY$902*('Assumptions (Solar)'!$AW$20*'Assumptions (Solar)'!$AW$2+'Assumptions (Solar)'!$AW$21*'Assumptions (Solar)'!$AW$3)/10^9),0)</f>
        <v>-0.01570896599</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-0.1149177656</v>
      </c>
      <c r="BA1060" s="160">
        <f>IF($AZ$902&gt;0,IPMT('Assumptions (Solar)'!$V$10,Model!X$1,'Assumptions (Solar)'!$V$13,'Assumptions (Solar)'!$V$8*Model!$AZ$902*('Assumptions (Solar)'!$AX$20*'Assumptions (Solar)'!$AX$2+'Assumptions (Solar)'!$AX$21*'Assumptions (Solar)'!$AX$3)/10^9),0)</f>
        <v>-0.106985051</v>
      </c>
      <c r="BB1060" s="160">
        <f>IF($AZ$902&gt;0,IPMT('Assumptions (Solar)'!$V$10,Model!Y$1,'Assumptions (Solar)'!$V$13,'Assumptions (Solar)'!$V$8*Model!$AZ$902*('Assumptions (Solar)'!$AX$20*'Assumptions (Solar)'!$AX$2+'Assumptions (Solar)'!$AX$21*'Assumptions (Solar)'!$AX$3)/10^9),0)</f>
        <v>-0.09841771919</v>
      </c>
      <c r="BC1060" s="160">
        <f>IF($AZ$902&gt;0,IPMT('Assumptions (Solar)'!$V$10,Model!Z$1,'Assumptions (Solar)'!$V$13,'Assumptions (Solar)'!$V$8*Model!$AZ$902*('Assumptions (Solar)'!$AX$20*'Assumptions (Solar)'!$AX$2+'Assumptions (Solar)'!$AX$21*'Assumptions (Solar)'!$AX$3)/10^9),0)</f>
        <v>-0.08916500088</v>
      </c>
      <c r="BD1060" s="160">
        <f>IF($AZ$902&gt;0,IPMT('Assumptions (Solar)'!$V$10,Model!AA$1,'Assumptions (Solar)'!$V$13,'Assumptions (Solar)'!$V$8*Model!$AZ$902*('Assumptions (Solar)'!$AX$20*'Assumptions (Solar)'!$AX$2+'Assumptions (Solar)'!$AX$21*'Assumptions (Solar)'!$AX$3)/10^9),0)</f>
        <v>-0.07917206511</v>
      </c>
      <c r="BE1060" s="160">
        <f>IF($AZ$902&gt;0,IPMT('Assumptions (Solar)'!$V$10,Model!AB$1,'Assumptions (Solar)'!$V$13,'Assumptions (Solar)'!$V$8*Model!$AZ$902*('Assumptions (Solar)'!$AX$20*'Assumptions (Solar)'!$AX$2+'Assumptions (Solar)'!$AX$21*'Assumptions (Solar)'!$AX$3)/10^9),0)</f>
        <v>-0.06837969447</v>
      </c>
      <c r="BF1060" s="160">
        <f>IF($AZ$902&gt;0,IPMT('Assumptions (Solar)'!$V$10,Model!AC$1,'Assumptions (Solar)'!$V$13,'Assumptions (Solar)'!$V$8*Model!$AZ$902*('Assumptions (Solar)'!$AX$20*'Assumptions (Solar)'!$AX$2+'Assumptions (Solar)'!$AX$21*'Assumptions (Solar)'!$AX$3)/10^9),0)</f>
        <v>-0.05672393419</v>
      </c>
      <c r="BG1060" s="160">
        <f>IF($AZ$902&gt;0,IPMT('Assumptions (Solar)'!$V$10,Model!AD$1,'Assumptions (Solar)'!$V$13,'Assumptions (Solar)'!$V$8*Model!$AZ$902*('Assumptions (Solar)'!$AX$20*'Assumptions (Solar)'!$AX$2+'Assumptions (Solar)'!$AX$21*'Assumptions (Solar)'!$AX$3)/10^9),0)</f>
        <v>-0.04413571308</v>
      </c>
      <c r="BH1060" s="160">
        <f>IF($AZ$902&gt;0,IPMT('Assumptions (Solar)'!$V$10,Model!AE$1,'Assumptions (Solar)'!$V$13,'Assumptions (Solar)'!$V$8*Model!$AZ$902*('Assumptions (Solar)'!$AX$20*'Assumptions (Solar)'!$AX$2+'Assumptions (Solar)'!$AX$21*'Assumptions (Solar)'!$AX$3)/10^9),0)</f>
        <v>-0.03054043429</v>
      </c>
      <c r="BI1060" s="160">
        <f>IF($AZ$902&gt;0,IPMT('Assumptions (Solar)'!$V$10,Model!AF$1,'Assumptions (Solar)'!$V$13,'Assumptions (Solar)'!$V$8*Model!$AZ$902*('Assumptions (Solar)'!$AX$20*'Assumptions (Solar)'!$AX$2+'Assumptions (Solar)'!$AX$21*'Assumptions (Solar)'!$AX$3)/10^9),0)</f>
        <v>-0.01585753319</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-0.1158264394</v>
      </c>
      <c r="BB1061" s="160">
        <f>IF($BA$902&gt;0,IPMT('Assumptions (Solar)'!$V$10,Model!X$1,'Assumptions (Solar)'!$V$13,'Assumptions (Solar)'!$V$8*Model!$BA$902*('Assumptions (Solar)'!$AY$20*'Assumptions (Solar)'!$AY$2+'Assumptions (Solar)'!$AY$21*'Assumptions (Solar)'!$AY$3)/10^9),0)</f>
        <v>-0.1078309995</v>
      </c>
      <c r="BC1061" s="160">
        <f>IF($BA$902&gt;0,IPMT('Assumptions (Solar)'!$V$10,Model!Y$1,'Assumptions (Solar)'!$V$13,'Assumptions (Solar)'!$V$8*Model!$BA$902*('Assumptions (Solar)'!$AY$20*'Assumptions (Solar)'!$AY$2+'Assumptions (Solar)'!$AY$21*'Assumptions (Solar)'!$AY$3)/10^9),0)</f>
        <v>-0.09919592439</v>
      </c>
      <c r="BD1061" s="160">
        <f>IF($BA$902&gt;0,IPMT('Assumptions (Solar)'!$V$10,Model!Z$1,'Assumptions (Solar)'!$V$13,'Assumptions (Solar)'!$V$8*Model!$BA$902*('Assumptions (Solar)'!$AY$20*'Assumptions (Solar)'!$AY$2+'Assumptions (Solar)'!$AY$21*'Assumptions (Solar)'!$AY$3)/10^9),0)</f>
        <v>-0.08987004331</v>
      </c>
      <c r="BE1061" s="160">
        <f>IF($BA$902&gt;0,IPMT('Assumptions (Solar)'!$V$10,Model!AA$1,'Assumptions (Solar)'!$V$13,'Assumptions (Solar)'!$V$8*Model!$BA$902*('Assumptions (Solar)'!$AY$20*'Assumptions (Solar)'!$AY$2+'Assumptions (Solar)'!$AY$21*'Assumptions (Solar)'!$AY$3)/10^9),0)</f>
        <v>-0.07979809174</v>
      </c>
      <c r="BF1061" s="160">
        <f>IF($BA$902&gt;0,IPMT('Assumptions (Solar)'!$V$10,Model!AB$1,'Assumptions (Solar)'!$V$13,'Assumptions (Solar)'!$V$8*Model!$BA$902*('Assumptions (Solar)'!$AY$20*'Assumptions (Solar)'!$AY$2+'Assumptions (Solar)'!$AY$21*'Assumptions (Solar)'!$AY$3)/10^9),0)</f>
        <v>-0.06892038404</v>
      </c>
      <c r="BG1061" s="160">
        <f>IF($BA$902&gt;0,IPMT('Assumptions (Solar)'!$V$10,Model!AC$1,'Assumptions (Solar)'!$V$13,'Assumptions (Solar)'!$V$8*Model!$BA$902*('Assumptions (Solar)'!$AY$20*'Assumptions (Solar)'!$AY$2+'Assumptions (Solar)'!$AY$21*'Assumptions (Solar)'!$AY$3)/10^9),0)</f>
        <v>-0.05717245973</v>
      </c>
      <c r="BH1061" s="160">
        <f>IF($BA$902&gt;0,IPMT('Assumptions (Solar)'!$V$10,Model!AD$1,'Assumptions (Solar)'!$V$13,'Assumptions (Solar)'!$V$8*Model!$BA$902*('Assumptions (Solar)'!$AY$20*'Assumptions (Solar)'!$AY$2+'Assumptions (Solar)'!$AY$21*'Assumptions (Solar)'!$AY$3)/10^9),0)</f>
        <v>-0.04448470148</v>
      </c>
      <c r="BI1061" s="160">
        <f>IF($BA$902&gt;0,IPMT('Assumptions (Solar)'!$V$10,Model!AE$1,'Assumptions (Solar)'!$V$13,'Assumptions (Solar)'!$V$8*Model!$BA$902*('Assumptions (Solar)'!$AY$20*'Assumptions (Solar)'!$AY$2+'Assumptions (Solar)'!$AY$21*'Assumptions (Solar)'!$AY$3)/10^9),0)</f>
        <v>-0.03078192256</v>
      </c>
      <c r="BJ1061" s="160">
        <f>IF($BA$902&gt;0,IPMT('Assumptions (Solar)'!$V$10,Model!AF$1,'Assumptions (Solar)'!$V$13,'Assumptions (Solar)'!$V$8*Model!$BA$902*('Assumptions (Solar)'!$AY$20*'Assumptions (Solar)'!$AY$2+'Assumptions (Solar)'!$AY$21*'Assumptions (Solar)'!$AY$3)/10^9),0)</f>
        <v>-0.01598292133</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v>
      </c>
      <c r="M1062" s="176">
        <f t="shared" si="43"/>
        <v>0.01929568301</v>
      </c>
      <c r="N1062" s="176">
        <f t="shared" si="43"/>
        <v>0.0647898834</v>
      </c>
      <c r="O1062" s="176">
        <f t="shared" si="43"/>
        <v>0.1061838483</v>
      </c>
      <c r="P1062" s="176">
        <f t="shared" si="43"/>
        <v>0.1412320452</v>
      </c>
      <c r="Q1062" s="176">
        <f t="shared" si="43"/>
        <v>0.1794962209</v>
      </c>
      <c r="R1062" s="176">
        <f t="shared" si="43"/>
        <v>0.2723556807</v>
      </c>
      <c r="S1062" s="176">
        <f t="shared" si="43"/>
        <v>0.4695286212</v>
      </c>
      <c r="T1062" s="176">
        <f t="shared" si="43"/>
        <v>0.8820676194</v>
      </c>
      <c r="U1062" s="176">
        <f t="shared" si="43"/>
        <v>1.356709025</v>
      </c>
      <c r="V1062" s="176">
        <f t="shared" si="43"/>
        <v>1.248601881</v>
      </c>
      <c r="W1062" s="176">
        <f t="shared" si="43"/>
        <v>0.7789649762</v>
      </c>
      <c r="X1062" s="176">
        <f t="shared" si="43"/>
        <v>0.9072769426</v>
      </c>
      <c r="Y1062" s="176">
        <f t="shared" si="43"/>
        <v>1.224267437</v>
      </c>
      <c r="Z1062" s="176">
        <f t="shared" si="43"/>
        <v>1.161024308</v>
      </c>
      <c r="AA1062" s="176">
        <f t="shared" si="43"/>
        <v>1.133477926</v>
      </c>
      <c r="AB1062" s="176">
        <f t="shared" si="43"/>
        <v>1.26425505</v>
      </c>
      <c r="AC1062" s="176">
        <f t="shared" si="43"/>
        <v>1.2822858</v>
      </c>
      <c r="AD1062" s="176">
        <f t="shared" si="43"/>
        <v>1.219787158</v>
      </c>
      <c r="AE1062" s="176">
        <f t="shared" si="43"/>
        <v>1.186913082</v>
      </c>
      <c r="AF1062" s="176">
        <f t="shared" si="43"/>
        <v>1.152421426</v>
      </c>
      <c r="AG1062" s="176">
        <f t="shared" si="43"/>
        <v>1.115915793</v>
      </c>
      <c r="AH1062" s="176">
        <f t="shared" si="43"/>
        <v>1.077392873</v>
      </c>
      <c r="AI1062" s="176">
        <f t="shared" si="43"/>
        <v>1.047974165</v>
      </c>
      <c r="AJ1062" s="176">
        <f t="shared" si="43"/>
        <v>1.034584928</v>
      </c>
      <c r="AK1062" s="176">
        <f t="shared" si="43"/>
        <v>1.030546076</v>
      </c>
      <c r="AL1062" s="176">
        <f t="shared" si="43"/>
        <v>1.03216383</v>
      </c>
      <c r="AM1062" s="176">
        <f t="shared" si="43"/>
        <v>1.042799438</v>
      </c>
      <c r="AN1062" s="176">
        <f t="shared" si="43"/>
        <v>1.061958137</v>
      </c>
      <c r="AO1062" s="176">
        <f t="shared" si="43"/>
        <v>1.081765712</v>
      </c>
      <c r="AP1062" s="176">
        <f t="shared" si="43"/>
        <v>1.10275086</v>
      </c>
      <c r="AQ1062" s="176">
        <f t="shared" si="43"/>
        <v>1.125886461</v>
      </c>
      <c r="AR1062" s="176">
        <f t="shared" si="43"/>
        <v>1.165542744</v>
      </c>
      <c r="AS1062" s="176">
        <f t="shared" si="43"/>
        <v>1.242963893</v>
      </c>
      <c r="AT1062" s="176">
        <f t="shared" si="43"/>
        <v>1.415463047</v>
      </c>
      <c r="AU1062" s="176">
        <f t="shared" si="43"/>
        <v>1.630468599</v>
      </c>
      <c r="AV1062" s="176">
        <f t="shared" si="43"/>
        <v>1.61342585</v>
      </c>
      <c r="AW1062" s="176">
        <f t="shared" si="43"/>
        <v>1.443047887</v>
      </c>
      <c r="AX1062" s="176">
        <f t="shared" si="43"/>
        <v>1.596422616</v>
      </c>
      <c r="AY1062" s="176">
        <f t="shared" si="43"/>
        <v>1.923028096</v>
      </c>
      <c r="AZ1062" s="176">
        <f t="shared" si="43"/>
        <v>2.071421785</v>
      </c>
      <c r="BA1062" s="176">
        <f t="shared" si="43"/>
        <v>2.175766343</v>
      </c>
      <c r="BB1062" s="176">
        <f t="shared" si="43"/>
        <v>1.84318</v>
      </c>
      <c r="BC1062" s="176">
        <f t="shared" si="43"/>
        <v>1.147832107</v>
      </c>
      <c r="BD1062" s="176">
        <f t="shared" si="43"/>
        <v>0.6903954307</v>
      </c>
      <c r="BE1062" s="176">
        <f t="shared" si="43"/>
        <v>0.4158847731</v>
      </c>
      <c r="BF1062" s="176">
        <f t="shared" si="43"/>
        <v>0.1389917272</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0.01929568301</v>
      </c>
      <c r="N1073" s="160">
        <f>IF($M$902&gt;0,'Assumptions (Solar)'!W$14*Model!$M$902*('Assumptions (Solar)'!$K$20*'Assumptions (Solar)'!$K$2+'Assumptions (Solar)'!$K$21*'Assumptions (Solar)'!$K$3)/10^9,0)</f>
        <v>0.03087309281</v>
      </c>
      <c r="O1073" s="160">
        <f>IF($M$902&gt;0,'Assumptions (Solar)'!X$14*Model!$M$902*('Assumptions (Solar)'!$K$20*'Assumptions (Solar)'!$K$2+'Assumptions (Solar)'!$K$21*'Assumptions (Solar)'!$K$3)/10^9,0)</f>
        <v>0.01852385569</v>
      </c>
      <c r="P1073" s="160">
        <f>IF($M$902&gt;0,'Assumptions (Solar)'!Y$14*Model!$M$902*('Assumptions (Solar)'!$K$20*'Assumptions (Solar)'!$K$2+'Assumptions (Solar)'!$K$21*'Assumptions (Solar)'!$K$3)/10^9,0)</f>
        <v>0.01111431341</v>
      </c>
      <c r="Q1073" s="160">
        <f>IF($M$902&gt;0,'Assumptions (Solar)'!Z$14*Model!$M$902*('Assumptions (Solar)'!$K$20*'Assumptions (Solar)'!$K$2+'Assumptions (Solar)'!$K$21*'Assumptions (Solar)'!$K$3)/10^9,0)</f>
        <v>0.01111431341</v>
      </c>
      <c r="R1073" s="160">
        <f>IF($M$902&gt;0,'Assumptions (Solar)'!AA$14*Model!$M$902*('Assumptions (Solar)'!$K$20*'Assumptions (Solar)'!$K$2+'Assumptions (Solar)'!$K$21*'Assumptions (Solar)'!$K$3)/10^9,0)</f>
        <v>0.005557156706</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0.03391679059</v>
      </c>
      <c r="O1074" s="177">
        <f>IF($N$902&gt;0,'Assumptions (Solar)'!W$14*Model!$N$902*('Assumptions (Solar)'!$L$20*'Assumptions (Solar)'!$L$2+'Assumptions (Solar)'!$L$21*'Assumptions (Solar)'!$L$3)/10^9,0)</f>
        <v>0.05426686494</v>
      </c>
      <c r="P1074" s="177">
        <f>IF($N$902&gt;0,'Assumptions (Solar)'!X$14*Model!$N$902*('Assumptions (Solar)'!$L$20*'Assumptions (Solar)'!$L$2+'Assumptions (Solar)'!$L$21*'Assumptions (Solar)'!$L$3)/10^9,0)</f>
        <v>0.03256011897</v>
      </c>
      <c r="Q1074" s="177">
        <f>IF($N$902&gt;0,'Assumptions (Solar)'!Y$14*Model!$N$902*('Assumptions (Solar)'!$L$20*'Assumptions (Solar)'!$L$2+'Assumptions (Solar)'!$L$21*'Assumptions (Solar)'!$L$3)/10^9,0)</f>
        <v>0.01953607138</v>
      </c>
      <c r="R1074" s="177">
        <f>IF($N$902&gt;0,'Assumptions (Solar)'!Z$14*Model!$N$902*('Assumptions (Solar)'!$L$20*'Assumptions (Solar)'!$L$2+'Assumptions (Solar)'!$L$21*'Assumptions (Solar)'!$L$3)/10^9,0)</f>
        <v>0.01953607138</v>
      </c>
      <c r="S1074" s="177">
        <f>IF($N$902&gt;0,'Assumptions (Solar)'!AA$14*Model!$N$902*('Assumptions (Solar)'!$L$20*'Assumptions (Solar)'!$L$2+'Assumptions (Solar)'!$L$21*'Assumptions (Solar)'!$L$3)/10^9,0)</f>
        <v>0.00976803569</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0.03339312762</v>
      </c>
      <c r="P1075" s="160">
        <f>IF($O$902&gt;0,'Assumptions (Solar)'!W$14*Model!$O$902*('Assumptions (Solar)'!$M$20*'Assumptions (Solar)'!$M$2+'Assumptions (Solar)'!$M$21*'Assumptions (Solar)'!$M$3)/10^9,0)</f>
        <v>0.05342900419</v>
      </c>
      <c r="Q1075" s="160">
        <f>IF($O$902&gt;0,'Assumptions (Solar)'!X$14*Model!$O$902*('Assumptions (Solar)'!$M$20*'Assumptions (Solar)'!$M$2+'Assumptions (Solar)'!$M$21*'Assumptions (Solar)'!$M$3)/10^9,0)</f>
        <v>0.03205740251</v>
      </c>
      <c r="R1075" s="160">
        <f>IF($O$902&gt;0,'Assumptions (Solar)'!Y$14*Model!$O$902*('Assumptions (Solar)'!$M$20*'Assumptions (Solar)'!$M$2+'Assumptions (Solar)'!$M$21*'Assumptions (Solar)'!$M$3)/10^9,0)</f>
        <v>0.01923444151</v>
      </c>
      <c r="S1075" s="160">
        <f>IF($O$902&gt;0,'Assumptions (Solar)'!Z$14*Model!$O$902*('Assumptions (Solar)'!$M$20*'Assumptions (Solar)'!$M$2+'Assumptions (Solar)'!$M$21*'Assumptions (Solar)'!$M$3)/10^9,0)</f>
        <v>0.01923444151</v>
      </c>
      <c r="T1075" s="160">
        <f>IF($O$902&gt;0,'Assumptions (Solar)'!AA$14*Model!$O$902*('Assumptions (Solar)'!$M$20*'Assumptions (Solar)'!$M$2+'Assumptions (Solar)'!$M$21*'Assumptions (Solar)'!$M$3)/10^9,0)</f>
        <v>0.009617220754</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0.04412860865</v>
      </c>
      <c r="Q1076" s="177">
        <f>IF($P$902&gt;0,'Assumptions (Solar)'!W$14*Model!$P$902*('Assumptions (Solar)'!$N$20*'Assumptions (Solar)'!$N$2+'Assumptions (Solar)'!$N$21*'Assumptions (Solar)'!$N$3)/10^9,0)</f>
        <v>0.07060577384</v>
      </c>
      <c r="R1076" s="177">
        <f>IF($P$902&gt;0,'Assumptions (Solar)'!X$14*Model!$P$902*('Assumptions (Solar)'!$N$20*'Assumptions (Solar)'!$N$2+'Assumptions (Solar)'!$N$21*'Assumptions (Solar)'!$N$3)/10^9,0)</f>
        <v>0.0423634643</v>
      </c>
      <c r="S1076" s="177">
        <f>IF($P$902&gt;0,'Assumptions (Solar)'!Y$14*Model!$P$902*('Assumptions (Solar)'!$N$20*'Assumptions (Solar)'!$N$2+'Assumptions (Solar)'!$N$21*'Assumptions (Solar)'!$N$3)/10^9,0)</f>
        <v>0.02541807858</v>
      </c>
      <c r="T1076" s="177">
        <f>IF($P$902&gt;0,'Assumptions (Solar)'!Z$14*Model!$P$902*('Assumptions (Solar)'!$N$20*'Assumptions (Solar)'!$N$2+'Assumptions (Solar)'!$N$21*'Assumptions (Solar)'!$N$3)/10^9,0)</f>
        <v>0.02541807858</v>
      </c>
      <c r="U1076" s="177">
        <f>IF($P$902&gt;0,'Assumptions (Solar)'!AA$14*Model!$P$902*('Assumptions (Solar)'!$N$20*'Assumptions (Solar)'!$N$2+'Assumptions (Solar)'!$N$21*'Assumptions (Solar)'!$N$3)/10^9,0)</f>
        <v>0.01270903929</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0.04618265971</v>
      </c>
      <c r="R1077" s="160">
        <f>IF($Q$902&gt;0,'Assumptions (Solar)'!W$14*Model!$Q$902*('Assumptions (Solar)'!$O$20*'Assumptions (Solar)'!$O$2+'Assumptions (Solar)'!$O$21*'Assumptions (Solar)'!$O$3)/10^9,0)</f>
        <v>0.07389225554</v>
      </c>
      <c r="S1077" s="160">
        <f>IF($Q$902&gt;0,'Assumptions (Solar)'!X$14*Model!$Q$902*('Assumptions (Solar)'!$O$20*'Assumptions (Solar)'!$O$2+'Assumptions (Solar)'!$O$21*'Assumptions (Solar)'!$O$3)/10^9,0)</f>
        <v>0.04433535333</v>
      </c>
      <c r="T1077" s="160">
        <f>IF($Q$902&gt;0,'Assumptions (Solar)'!Y$14*Model!$Q$902*('Assumptions (Solar)'!$O$20*'Assumptions (Solar)'!$O$2+'Assumptions (Solar)'!$O$21*'Assumptions (Solar)'!$O$3)/10^9,0)</f>
        <v>0.026601212</v>
      </c>
      <c r="U1077" s="160">
        <f>IF($Q$902&gt;0,'Assumptions (Solar)'!Z$14*Model!$Q$902*('Assumptions (Solar)'!$O$20*'Assumptions (Solar)'!$O$2+'Assumptions (Solar)'!$O$21*'Assumptions (Solar)'!$O$3)/10^9,0)</f>
        <v>0.026601212</v>
      </c>
      <c r="V1077" s="160">
        <f>IF($Q$902&gt;0,'Assumptions (Solar)'!AA$14*Model!$Q$902*('Assumptions (Solar)'!$O$20*'Assumptions (Solar)'!$O$2+'Assumptions (Solar)'!$O$21*'Assumptions (Solar)'!$O$3)/10^9,0)</f>
        <v>0.013300606</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0.1117722912</v>
      </c>
      <c r="S1078" s="177">
        <f>IF($R$902&gt;0,'Assumptions (Solar)'!W$14*Model!$R$902*('Assumptions (Solar)'!$P$20*'Assumptions (Solar)'!$P$2+'Assumptions (Solar)'!$P$21*'Assumptions (Solar)'!$P$3)/10^9,0)</f>
        <v>0.178835666</v>
      </c>
      <c r="T1078" s="177">
        <f>IF($R$902&gt;0,'Assumptions (Solar)'!X$14*Model!$R$902*('Assumptions (Solar)'!$P$20*'Assumptions (Solar)'!$P$2+'Assumptions (Solar)'!$P$21*'Assumptions (Solar)'!$P$3)/10^9,0)</f>
        <v>0.1073013996</v>
      </c>
      <c r="U1078" s="177">
        <f>IF($R$902&gt;0,'Assumptions (Solar)'!Y$14*Model!$R$902*('Assumptions (Solar)'!$P$20*'Assumptions (Solar)'!$P$2+'Assumptions (Solar)'!$P$21*'Assumptions (Solar)'!$P$3)/10^9,0)</f>
        <v>0.06438083975</v>
      </c>
      <c r="V1078" s="177">
        <f>IF($R$902&gt;0,'Assumptions (Solar)'!Z$14*Model!$R$902*('Assumptions (Solar)'!$P$20*'Assumptions (Solar)'!$P$2+'Assumptions (Solar)'!$P$21*'Assumptions (Solar)'!$P$3)/10^9,0)</f>
        <v>0.06438083975</v>
      </c>
      <c r="W1078" s="177">
        <f>IF($R$902&gt;0,'Assumptions (Solar)'!AA$14*Model!$R$902*('Assumptions (Solar)'!$P$20*'Assumptions (Solar)'!$P$2+'Assumptions (Solar)'!$P$21*'Assumptions (Solar)'!$P$3)/10^9,0)</f>
        <v>0.03219041988</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0.1919370462</v>
      </c>
      <c r="T1079" s="160">
        <f>IF($S$902&gt;0,'Assumptions (Solar)'!W$14*Model!$S$902*('Assumptions (Solar)'!$Q$20*'Assumptions (Solar)'!$Q$2+'Assumptions (Solar)'!$Q$21*'Assumptions (Solar)'!$Q$3)/10^9,0)</f>
        <v>0.3070992738</v>
      </c>
      <c r="U1079" s="160">
        <f>IF($S$902&gt;0,'Assumptions (Solar)'!X$14*Model!$S$902*('Assumptions (Solar)'!$Q$20*'Assumptions (Solar)'!$Q$2+'Assumptions (Solar)'!$Q$21*'Assumptions (Solar)'!$Q$3)/10^9,0)</f>
        <v>0.1842595643</v>
      </c>
      <c r="V1079" s="160">
        <f>IF($S$902&gt;0,'Assumptions (Solar)'!Y$14*Model!$S$902*('Assumptions (Solar)'!$Q$20*'Assumptions (Solar)'!$Q$2+'Assumptions (Solar)'!$Q$21*'Assumptions (Solar)'!$Q$3)/10^9,0)</f>
        <v>0.1105557386</v>
      </c>
      <c r="W1079" s="160">
        <f>IF($S$902&gt;0,'Assumptions (Solar)'!Z$14*Model!$S$902*('Assumptions (Solar)'!$Q$20*'Assumptions (Solar)'!$Q$2+'Assumptions (Solar)'!$Q$21*'Assumptions (Solar)'!$Q$3)/10^9,0)</f>
        <v>0.1105557386</v>
      </c>
      <c r="X1079" s="160">
        <f>IF($S$902&gt;0,'Assumptions (Solar)'!AA$14*Model!$S$902*('Assumptions (Solar)'!$Q$20*'Assumptions (Solar)'!$Q$2+'Assumptions (Solar)'!$Q$21*'Assumptions (Solar)'!$Q$3)/10^9,0)</f>
        <v>0.05527786929</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0.4060304346</v>
      </c>
      <c r="U1080" s="160">
        <f>IF($T$902&gt;0,'Assumptions (Solar)'!W$14*Model!$T$902*('Assumptions (Solar)'!$R$20*'Assumptions (Solar)'!$R$2+'Assumptions (Solar)'!$R$21*'Assumptions (Solar)'!$R$3)/10^9,0)</f>
        <v>0.6496486954</v>
      </c>
      <c r="V1080" s="160">
        <f>IF($T$902&gt;0,'Assumptions (Solar)'!X$14*Model!$T$902*('Assumptions (Solar)'!$R$20*'Assumptions (Solar)'!$R$2+'Assumptions (Solar)'!$R$21*'Assumptions (Solar)'!$R$3)/10^9,0)</f>
        <v>0.3897892172</v>
      </c>
      <c r="W1080" s="160">
        <f>IF($T$902&gt;0,'Assumptions (Solar)'!Y$14*Model!$T$902*('Assumptions (Solar)'!$R$20*'Assumptions (Solar)'!$R$2+'Assumptions (Solar)'!$R$21*'Assumptions (Solar)'!$R$3)/10^9,0)</f>
        <v>0.2338735303</v>
      </c>
      <c r="X1080" s="160">
        <f>IF($T$902&gt;0,'Assumptions (Solar)'!Z$14*Model!$T$902*('Assumptions (Solar)'!$R$20*'Assumptions (Solar)'!$R$2+'Assumptions (Solar)'!$R$21*'Assumptions (Solar)'!$R$3)/10^9,0)</f>
        <v>0.2338735303</v>
      </c>
      <c r="Y1080" s="160">
        <f>IF($T$902&gt;0,'Assumptions (Solar)'!AA$14*Model!$T$902*('Assumptions (Solar)'!$R$20*'Assumptions (Solar)'!$R$2+'Assumptions (Solar)'!$R$21*'Assumptions (Solar)'!$R$3)/10^9,0)</f>
        <v>0.1169367652</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0.4191096744</v>
      </c>
      <c r="V1081" s="160">
        <f>IF($U$902&gt;0,'Assumptions (Solar)'!W$14*Model!$U$902*('Assumptions (Solar)'!$S$20*'Assumptions (Solar)'!$S$2+'Assumptions (Solar)'!$S$21*'Assumptions (Solar)'!$S$3)/10^9,0)</f>
        <v>0.670575479</v>
      </c>
      <c r="W1081" s="160">
        <f>IF($U$902&gt;0,'Assumptions (Solar)'!X$14*Model!$U$902*('Assumptions (Solar)'!$S$20*'Assumptions (Solar)'!$S$2+'Assumptions (Solar)'!$S$21*'Assumptions (Solar)'!$S$3)/10^9,0)</f>
        <v>0.4023452874</v>
      </c>
      <c r="X1081" s="160">
        <f>IF($U$902&gt;0,'Assumptions (Solar)'!Y$14*Model!$U$902*('Assumptions (Solar)'!$S$20*'Assumptions (Solar)'!$S$2+'Assumptions (Solar)'!$S$21*'Assumptions (Solar)'!$S$3)/10^9,0)</f>
        <v>0.2414071724</v>
      </c>
      <c r="Y1081" s="160">
        <f>IF($U$902&gt;0,'Assumptions (Solar)'!Z$14*Model!$U$902*('Assumptions (Solar)'!$S$20*'Assumptions (Solar)'!$S$2+'Assumptions (Solar)'!$S$21*'Assumptions (Solar)'!$S$3)/10^9,0)</f>
        <v>0.2414071724</v>
      </c>
      <c r="Z1081" s="160">
        <f>IF($U$902&gt;0,'Assumptions (Solar)'!AA$14*Model!$U$902*('Assumptions (Solar)'!$S$20*'Assumptions (Solar)'!$S$2+'Assumptions (Solar)'!$S$21*'Assumptions (Solar)'!$S$3)/10^9,0)</f>
        <v>0.1207035862</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0.3767183705</v>
      </c>
      <c r="Y1084" s="160">
        <f>IF($X$902&gt;0,'Assumptions (Solar)'!W14*Model!$X$902*('Assumptions (Solar)'!$V$20*'Assumptions (Solar)'!$V$2+'Assumptions (Solar)'!$V$21*'Assumptions (Solar)'!$V$3)/10^9,0)</f>
        <v>0.6027493929</v>
      </c>
      <c r="Z1084" s="160">
        <f>IF($X$902&gt;0,'Assumptions (Solar)'!X14*Model!$X$902*('Assumptions (Solar)'!$V$20*'Assumptions (Solar)'!$V$2+'Assumptions (Solar)'!$V$21*'Assumptions (Solar)'!$V$3)/10^9,0)</f>
        <v>0.3616496357</v>
      </c>
      <c r="AA1084" s="160">
        <f>IF($X$902&gt;0,'Assumptions (Solar)'!Y14*Model!$X$902*('Assumptions (Solar)'!$V$20*'Assumptions (Solar)'!$V$2+'Assumptions (Solar)'!$V$21*'Assumptions (Solar)'!$V$3)/10^9,0)</f>
        <v>0.2169897814</v>
      </c>
      <c r="AB1084" s="160">
        <f>IF($X$902&gt;0,'Assumptions (Solar)'!Z14*Model!$X$902*('Assumptions (Solar)'!$V$20*'Assumptions (Solar)'!$V$2+'Assumptions (Solar)'!$V$21*'Assumptions (Solar)'!$V$3)/10^9,0)</f>
        <v>0.2169897814</v>
      </c>
      <c r="AC1084" s="160">
        <f>IF($X$902&gt;0,'Assumptions (Solar)'!AA14*Model!$X$902*('Assumptions (Solar)'!$V$20*'Assumptions (Solar)'!$V$2+'Assumptions (Solar)'!$V$21*'Assumptions (Solar)'!$V$3)/10^9,0)</f>
        <v>0.1084948907</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0.263174107</v>
      </c>
      <c r="Z1085" s="160">
        <f>IF($Y$902&gt;0,'Assumptions (Solar)'!W14*Model!$Y$902*('Assumptions (Solar)'!$W$20*'Assumptions (Solar)'!$W$2+'Assumptions (Solar)'!$W$21*'Assumptions (Solar)'!$W$3)/10^9,0)</f>
        <v>0.4210785711</v>
      </c>
      <c r="AA1085" s="160">
        <f>IF($Y$902&gt;0,'Assumptions (Solar)'!X14*Model!$Y$902*('Assumptions (Solar)'!$W$20*'Assumptions (Solar)'!$W$2+'Assumptions (Solar)'!$W$21*'Assumptions (Solar)'!$W$3)/10^9,0)</f>
        <v>0.2526471427</v>
      </c>
      <c r="AB1085" s="160">
        <f>IF($Y$902&gt;0,'Assumptions (Solar)'!Y14*Model!$Y$902*('Assumptions (Solar)'!$W$20*'Assumptions (Solar)'!$W$2+'Assumptions (Solar)'!$W$21*'Assumptions (Solar)'!$W$3)/10^9,0)</f>
        <v>0.1515882856</v>
      </c>
      <c r="AC1085" s="160">
        <f>IF($Y$902&gt;0,'Assumptions (Solar)'!Z14*Model!$Y$902*('Assumptions (Solar)'!$W$20*'Assumptions (Solar)'!$W$2+'Assumptions (Solar)'!$W$21*'Assumptions (Solar)'!$W$3)/10^9,0)</f>
        <v>0.1515882856</v>
      </c>
      <c r="AD1085" s="160">
        <f>IF($Y$902&gt;0,'Assumptions (Solar)'!AA14*Model!$Y$902*('Assumptions (Solar)'!$W$20*'Assumptions (Solar)'!$W$2+'Assumptions (Solar)'!$W$21*'Assumptions (Solar)'!$W$3)/10^9,0)</f>
        <v>0.07579414281</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0.2575925153</v>
      </c>
      <c r="AA1086" s="160">
        <f>IF($Z$902&gt;0,'Assumptions (Solar)'!W14*Model!$Z$902*('Assumptions (Solar)'!$X$20*'Assumptions (Solar)'!$X$2+'Assumptions (Solar)'!$X$21*'Assumptions (Solar)'!$X$3)/10^9,0)</f>
        <v>0.4121480245</v>
      </c>
      <c r="AB1086" s="160">
        <f>IF($Z$902&gt;0,'Assumptions (Solar)'!X14*Model!$Z$902*('Assumptions (Solar)'!$X$20*'Assumptions (Solar)'!$X$2+'Assumptions (Solar)'!$X$21*'Assumptions (Solar)'!$X$3)/10^9,0)</f>
        <v>0.2472888147</v>
      </c>
      <c r="AC1086" s="160">
        <f>IF($Z$902&gt;0,'Assumptions (Solar)'!Y14*Model!$Z$902*('Assumptions (Solar)'!$X$20*'Assumptions (Solar)'!$X$2+'Assumptions (Solar)'!$X$21*'Assumptions (Solar)'!$X$3)/10^9,0)</f>
        <v>0.1483732888</v>
      </c>
      <c r="AD1086" s="160">
        <f>IF($Z$902&gt;0,'Assumptions (Solar)'!Z14*Model!$Z$902*('Assumptions (Solar)'!$X$20*'Assumptions (Solar)'!$X$2+'Assumptions (Solar)'!$X$21*'Assumptions (Solar)'!$X$3)/10^9,0)</f>
        <v>0.1483732888</v>
      </c>
      <c r="AE1086" s="160">
        <f>IF($Z$902&gt;0,'Assumptions (Solar)'!AA14*Model!$Z$902*('Assumptions (Solar)'!$X$20*'Assumptions (Solar)'!$X$2+'Assumptions (Solar)'!$X$21*'Assumptions (Solar)'!$X$3)/10^9,0)</f>
        <v>0.07418664441</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0.2516929773</v>
      </c>
      <c r="AB1087" s="160">
        <f>IF($AA$902&gt;0,'Assumptions (Solar)'!W14*Model!$AA$902*('Assumptions (Solar)'!$Y$20*'Assumptions (Solar)'!$Y$2+'Assumptions (Solar)'!$Y$21*'Assumptions (Solar)'!$Y$3)/10^9,0)</f>
        <v>0.4027087637</v>
      </c>
      <c r="AC1087" s="160">
        <f>IF($AA$902&gt;0,'Assumptions (Solar)'!X14*Model!$AA$902*('Assumptions (Solar)'!$Y$20*'Assumptions (Solar)'!$Y$2+'Assumptions (Solar)'!$Y$21*'Assumptions (Solar)'!$Y$3)/10^9,0)</f>
        <v>0.2416252582</v>
      </c>
      <c r="AD1087" s="160">
        <f>IF($AA$902&gt;0,'Assumptions (Solar)'!Y14*Model!$AA$902*('Assumptions (Solar)'!$Y$20*'Assumptions (Solar)'!$Y$2+'Assumptions (Solar)'!$Y$21*'Assumptions (Solar)'!$Y$3)/10^9,0)</f>
        <v>0.1449751549</v>
      </c>
      <c r="AE1087" s="160">
        <f>IF($AA$902&gt;0,'Assumptions (Solar)'!Z14*Model!$AA$902*('Assumptions (Solar)'!$Y$20*'Assumptions (Solar)'!$Y$2+'Assumptions (Solar)'!$Y$21*'Assumptions (Solar)'!$Y$3)/10^9,0)</f>
        <v>0.1449751549</v>
      </c>
      <c r="AF1087" s="160">
        <f>IF($AA$902&gt;0,'Assumptions (Solar)'!AA14*Model!$AA$902*('Assumptions (Solar)'!$Y$20*'Assumptions (Solar)'!$Y$2+'Assumptions (Solar)'!$Y$21*'Assumptions (Solar)'!$Y$3)/10^9,0)</f>
        <v>0.07248757747</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0.2456794048</v>
      </c>
      <c r="AC1088" s="160">
        <f>IF($AB$902&gt;0,'Assumptions (Solar)'!W14*Model!$AB$902*('Assumptions (Solar)'!$Z$20*'Assumptions (Solar)'!$Z$2+'Assumptions (Solar)'!$Z$21*'Assumptions (Solar)'!$Z$3)/10^9,0)</f>
        <v>0.3930870476</v>
      </c>
      <c r="AD1088" s="160">
        <f>IF($AB$902&gt;0,'Assumptions (Solar)'!X14*Model!$AB$902*('Assumptions (Solar)'!$Z$20*'Assumptions (Solar)'!$Z$2+'Assumptions (Solar)'!$Z$21*'Assumptions (Solar)'!$Z$3)/10^9,0)</f>
        <v>0.2358522286</v>
      </c>
      <c r="AE1088" s="160">
        <f>IF($AB$902&gt;0,'Assumptions (Solar)'!Y14*Model!$AB$902*('Assumptions (Solar)'!$Z$20*'Assumptions (Solar)'!$Z$2+'Assumptions (Solar)'!$Z$21*'Assumptions (Solar)'!$Z$3)/10^9,0)</f>
        <v>0.1415113371</v>
      </c>
      <c r="AF1088" s="160">
        <f>IF($AB$902&gt;0,'Assumptions (Solar)'!Z14*Model!$AB$902*('Assumptions (Solar)'!$Z$20*'Assumptions (Solar)'!$Z$2+'Assumptions (Solar)'!$Z$21*'Assumptions (Solar)'!$Z$3)/10^9,0)</f>
        <v>0.1415113371</v>
      </c>
      <c r="AG1088" s="160">
        <f>IF($AB$902&gt;0,'Assumptions (Solar)'!AA14*Model!$AB$902*('Assumptions (Solar)'!$Z$20*'Assumptions (Solar)'!$Z$2+'Assumptions (Solar)'!$Z$21*'Assumptions (Solar)'!$Z$3)/10^9,0)</f>
        <v>0.07075566857</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0.2391170288</v>
      </c>
      <c r="AD1089" s="160">
        <f>IF($AC$902&gt;0,'Assumptions (Solar)'!W14*Model!$AC$902*('Assumptions (Solar)'!$AA$20*'Assumptions (Solar)'!$AA$2+'Assumptions (Solar)'!$AA$21*'Assumptions (Solar)'!$AA$3)/10^9,0)</f>
        <v>0.3825872462</v>
      </c>
      <c r="AE1089" s="160">
        <f>IF($AC$902&gt;0,'Assumptions (Solar)'!X14*Model!$AC$902*('Assumptions (Solar)'!$AA$20*'Assumptions (Solar)'!$AA$2+'Assumptions (Solar)'!$AA$21*'Assumptions (Solar)'!$AA$3)/10^9,0)</f>
        <v>0.2295523477</v>
      </c>
      <c r="AF1089" s="160">
        <f>IF($AC$902&gt;0,'Assumptions (Solar)'!Y14*Model!$AC$902*('Assumptions (Solar)'!$AA$20*'Assumptions (Solar)'!$AA$2+'Assumptions (Solar)'!$AA$21*'Assumptions (Solar)'!$AA$3)/10^9,0)</f>
        <v>0.1377314086</v>
      </c>
      <c r="AG1089" s="160">
        <f>IF($AC$902&gt;0,'Assumptions (Solar)'!Z14*Model!$AC$902*('Assumptions (Solar)'!$AA$20*'Assumptions (Solar)'!$AA$2+'Assumptions (Solar)'!$AA$21*'Assumptions (Solar)'!$AA$3)/10^9,0)</f>
        <v>0.1377314086</v>
      </c>
      <c r="AH1089" s="160">
        <f>IF($AC$902&gt;0,'Assumptions (Solar)'!AA14*Model!$AC$902*('Assumptions (Solar)'!$AA$20*'Assumptions (Solar)'!$AA$2+'Assumptions (Solar)'!$AA$21*'Assumptions (Solar)'!$AA$3)/10^9,0)</f>
        <v>0.06886570431</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0.2322050969</v>
      </c>
      <c r="AE1090" s="160">
        <f>IF($AD$902&gt;0,'Assumptions (Solar)'!W14*Model!$AD$902*('Assumptions (Solar)'!$AB$20*'Assumptions (Solar)'!$AB$2+'Assumptions (Solar)'!$AB$21*'Assumptions (Solar)'!$AB$3)/10^9,0)</f>
        <v>0.371528155</v>
      </c>
      <c r="AF1090" s="160">
        <f>IF($AD$902&gt;0,'Assumptions (Solar)'!X14*Model!$AD$902*('Assumptions (Solar)'!$AB$20*'Assumptions (Solar)'!$AB$2+'Assumptions (Solar)'!$AB$21*'Assumptions (Solar)'!$AB$3)/10^9,0)</f>
        <v>0.222916893</v>
      </c>
      <c r="AG1090" s="160">
        <f>IF($AD$902&gt;0,'Assumptions (Solar)'!Y14*Model!$AD$902*('Assumptions (Solar)'!$AB$20*'Assumptions (Solar)'!$AB$2+'Assumptions (Solar)'!$AB$21*'Assumptions (Solar)'!$AB$3)/10^9,0)</f>
        <v>0.1337501358</v>
      </c>
      <c r="AH1090" s="160">
        <f>IF($AD$902&gt;0,'Assumptions (Solar)'!Z14*Model!$AD$902*('Assumptions (Solar)'!$AB$20*'Assumptions (Solar)'!$AB$2+'Assumptions (Solar)'!$AB$21*'Assumptions (Solar)'!$AB$3)/10^9,0)</f>
        <v>0.1337501358</v>
      </c>
      <c r="AI1090" s="160">
        <f>IF($AD$902&gt;0,'Assumptions (Solar)'!AA14*Model!$AD$902*('Assumptions (Solar)'!$AB$20*'Assumptions (Solar)'!$AB$2+'Assumptions (Solar)'!$AB$21*'Assumptions (Solar)'!$AB$3)/10^9,0)</f>
        <v>0.0668750679</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0.2251594428</v>
      </c>
      <c r="AF1091" s="160">
        <f>IF($AE$902&gt;0,'Assumptions (Solar)'!W14*Model!$AE$902*('Assumptions (Solar)'!$AC$20*'Assumptions (Solar)'!$AC$2+'Assumptions (Solar)'!$AC$21*'Assumptions (Solar)'!$AC$3)/10^9,0)</f>
        <v>0.3602551084</v>
      </c>
      <c r="AG1091" s="160">
        <f>IF($AE$902&gt;0,'Assumptions (Solar)'!X14*Model!$AE$902*('Assumptions (Solar)'!$AC$20*'Assumptions (Solar)'!$AC$2+'Assumptions (Solar)'!$AC$21*'Assumptions (Solar)'!$AC$3)/10^9,0)</f>
        <v>0.216153065</v>
      </c>
      <c r="AH1091" s="160">
        <f>IF($AE$902&gt;0,'Assumptions (Solar)'!Y14*Model!$AE$902*('Assumptions (Solar)'!$AC$20*'Assumptions (Solar)'!$AC$2+'Assumptions (Solar)'!$AC$21*'Assumptions (Solar)'!$AC$3)/10^9,0)</f>
        <v>0.129691839</v>
      </c>
      <c r="AI1091" s="160">
        <f>IF($AE$902&gt;0,'Assumptions (Solar)'!Z14*Model!$AE$902*('Assumptions (Solar)'!$AC$20*'Assumptions (Solar)'!$AC$2+'Assumptions (Solar)'!$AC$21*'Assumptions (Solar)'!$AC$3)/10^9,0)</f>
        <v>0.129691839</v>
      </c>
      <c r="AJ1091" s="160">
        <f>IF($AE$902&gt;0,'Assumptions (Solar)'!AA14*Model!$AE$902*('Assumptions (Solar)'!$AC$20*'Assumptions (Solar)'!$AC$2+'Assumptions (Solar)'!$AC$21*'Assumptions (Solar)'!$AC$3)/10^9,0)</f>
        <v>0.06484591951</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0.2175191011</v>
      </c>
      <c r="AG1092" s="160">
        <f>IF($AF$902&gt;0,'Assumptions (Solar)'!W14*Model!$AF$902*('Assumptions (Solar)'!$AD$20*'Assumptions (Solar)'!$AD$2+'Assumptions (Solar)'!$AD$21*'Assumptions (Solar)'!$AD$3)/10^9,0)</f>
        <v>0.3480305617</v>
      </c>
      <c r="AH1092" s="160">
        <f>IF($AF$902&gt;0,'Assumptions (Solar)'!X14*Model!$AF$902*('Assumptions (Solar)'!$AD$20*'Assumptions (Solar)'!$AD$2+'Assumptions (Solar)'!$AD$21*'Assumptions (Solar)'!$AD$3)/10^9,0)</f>
        <v>0.208818337</v>
      </c>
      <c r="AI1092" s="160">
        <f>IF($AF$902&gt;0,'Assumptions (Solar)'!Y14*Model!$AF$902*('Assumptions (Solar)'!$AD$20*'Assumptions (Solar)'!$AD$2+'Assumptions (Solar)'!$AD$21*'Assumptions (Solar)'!$AD$3)/10^9,0)</f>
        <v>0.1252910022</v>
      </c>
      <c r="AJ1092" s="160">
        <f>IF($AF$902&gt;0,'Assumptions (Solar)'!Z14*Model!$AF$902*('Assumptions (Solar)'!$AD$20*'Assumptions (Solar)'!$AD$2+'Assumptions (Solar)'!$AD$21*'Assumptions (Solar)'!$AD$3)/10^9,0)</f>
        <v>0.1252910022</v>
      </c>
      <c r="AK1092" s="160">
        <f>IF($AF$902&gt;0,'Assumptions (Solar)'!AA14*Model!$AF$902*('Assumptions (Solar)'!$AD$20*'Assumptions (Solar)'!$AD$2+'Assumptions (Solar)'!$AD$21*'Assumptions (Solar)'!$AD$3)/10^9,0)</f>
        <v>0.06264550111</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0.2094949532</v>
      </c>
      <c r="AH1093" s="160">
        <f>IF($AG$902&gt;0,'Assumptions (Solar)'!W14*Model!$AG$902*('Assumptions (Solar)'!$AE$20*'Assumptions (Solar)'!$AE$2+'Assumptions (Solar)'!$AE$21*'Assumptions (Solar)'!$AE$3)/10^9,0)</f>
        <v>0.3351919252</v>
      </c>
      <c r="AI1093" s="160">
        <f>IF($AG$902&gt;0,'Assumptions (Solar)'!X14*Model!$AG$902*('Assumptions (Solar)'!$AE$20*'Assumptions (Solar)'!$AE$2+'Assumptions (Solar)'!$AE$21*'Assumptions (Solar)'!$AE$3)/10^9,0)</f>
        <v>0.2011151551</v>
      </c>
      <c r="AJ1093" s="160">
        <f>IF($AG$902&gt;0,'Assumptions (Solar)'!Y14*Model!$AG$902*('Assumptions (Solar)'!$AE$20*'Assumptions (Solar)'!$AE$2+'Assumptions (Solar)'!$AE$21*'Assumptions (Solar)'!$AE$3)/10^9,0)</f>
        <v>0.1206690931</v>
      </c>
      <c r="AK1093" s="160">
        <f>IF($AG$902&gt;0,'Assumptions (Solar)'!Z14*Model!$AG$902*('Assumptions (Solar)'!$AE$20*'Assumptions (Solar)'!$AE$2+'Assumptions (Solar)'!$AE$21*'Assumptions (Solar)'!$AE$3)/10^9,0)</f>
        <v>0.1206690931</v>
      </c>
      <c r="AL1093" s="160">
        <f>IF($AG$902&gt;0,'Assumptions (Solar)'!AA14*Model!$AG$902*('Assumptions (Solar)'!$AE$20*'Assumptions (Solar)'!$AE$2+'Assumptions (Solar)'!$AE$21*'Assumptions (Solar)'!$AE$3)/10^9,0)</f>
        <v>0.06033454653</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0.2010749318</v>
      </c>
      <c r="AI1094" s="160">
        <f>IF($AH$902&gt;0,'Assumptions (Solar)'!W14*Model!$AH$902*('Assumptions (Solar)'!$AF$20*'Assumptions (Solar)'!$AF$2+'Assumptions (Solar)'!$AF$21*'Assumptions (Solar)'!$AF$3)/10^9,0)</f>
        <v>0.3217198909</v>
      </c>
      <c r="AJ1094" s="160">
        <f>IF($AH$902&gt;0,'Assumptions (Solar)'!X14*Model!$AH$902*('Assumptions (Solar)'!$AF$20*'Assumptions (Solar)'!$AF$2+'Assumptions (Solar)'!$AF$21*'Assumptions (Solar)'!$AF$3)/10^9,0)</f>
        <v>0.1930319345</v>
      </c>
      <c r="AK1094" s="160">
        <f>IF($AH$902&gt;0,'Assumptions (Solar)'!Y14*Model!$AH$902*('Assumptions (Solar)'!$AF$20*'Assumptions (Solar)'!$AF$2+'Assumptions (Solar)'!$AF$21*'Assumptions (Solar)'!$AF$3)/10^9,0)</f>
        <v>0.1158191607</v>
      </c>
      <c r="AL1094" s="160">
        <f>IF($AH$902&gt;0,'Assumptions (Solar)'!Z14*Model!$AH$902*('Assumptions (Solar)'!$AF$20*'Assumptions (Solar)'!$AF$2+'Assumptions (Solar)'!$AF$21*'Assumptions (Solar)'!$AF$3)/10^9,0)</f>
        <v>0.1158191607</v>
      </c>
      <c r="AM1094" s="160">
        <f>IF($AH$902&gt;0,'Assumptions (Solar)'!AA14*Model!$AH$902*('Assumptions (Solar)'!$AF$20*'Assumptions (Solar)'!$AF$2+'Assumptions (Solar)'!$AF$21*'Assumptions (Solar)'!$AF$3)/10^9,0)</f>
        <v>0.05790958036</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0.2032812097</v>
      </c>
      <c r="AJ1095" s="177">
        <f>IF($AI$902&gt;0,'Assumptions (Solar)'!W14*Model!$AI$902*('Assumptions (Solar)'!$AG$20*'Assumptions (Solar)'!$AG$2+'Assumptions (Solar)'!$AG$21*'Assumptions (Solar)'!$AG$3)/10^9,0)</f>
        <v>0.3252499355</v>
      </c>
      <c r="AK1095" s="177">
        <f>IF($AI$902&gt;0,'Assumptions (Solar)'!X14*Model!$AI$902*('Assumptions (Solar)'!$AG$20*'Assumptions (Solar)'!$AG$2+'Assumptions (Solar)'!$AG$21*'Assumptions (Solar)'!$AG$3)/10^9,0)</f>
        <v>0.1951499613</v>
      </c>
      <c r="AL1095" s="177">
        <f>IF($AI$902&gt;0,'Assumptions (Solar)'!Y14*Model!$AI$902*('Assumptions (Solar)'!$AG$20*'Assumptions (Solar)'!$AG$2+'Assumptions (Solar)'!$AG$21*'Assumptions (Solar)'!$AG$3)/10^9,0)</f>
        <v>0.1170899768</v>
      </c>
      <c r="AM1095" s="177">
        <f>IF($AI$902&gt;0,'Assumptions (Solar)'!Z14*Model!$AI$902*('Assumptions (Solar)'!$AG$20*'Assumptions (Solar)'!$AG$2+'Assumptions (Solar)'!$AG$21*'Assumptions (Solar)'!$AG$3)/10^9,0)</f>
        <v>0.1170899768</v>
      </c>
      <c r="AN1095" s="177">
        <f>IF($AI$902&gt;0,'Assumptions (Solar)'!AA14*Model!$AI$902*('Assumptions (Solar)'!$AG$20*'Assumptions (Solar)'!$AG$2+'Assumptions (Solar)'!$AG$21*'Assumptions (Solar)'!$AG$3)/10^9,0)</f>
        <v>0.05854498839</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0.2054970428</v>
      </c>
      <c r="AK1096" s="177">
        <f>IF($AJ$902&gt;0,'Assumptions (Solar)'!W14*Model!$AJ$902*('Assumptions (Solar)'!$AH$20*'Assumptions (Solar)'!$AH$2+'Assumptions (Solar)'!$AH$21*'Assumptions (Solar)'!$AH$3)/10^9,0)</f>
        <v>0.3287952685</v>
      </c>
      <c r="AL1096" s="177">
        <f>IF($AJ$902&gt;0,'Assumptions (Solar)'!X14*Model!$AJ$902*('Assumptions (Solar)'!$AH$20*'Assumptions (Solar)'!$AH$2+'Assumptions (Solar)'!$AH$21*'Assumptions (Solar)'!$AH$3)/10^9,0)</f>
        <v>0.1972771611</v>
      </c>
      <c r="AM1096" s="177">
        <f>IF($AJ$902&gt;0,'Assumptions (Solar)'!Y14*Model!$AJ$902*('Assumptions (Solar)'!$AH$20*'Assumptions (Solar)'!$AH$2+'Assumptions (Solar)'!$AH$21*'Assumptions (Solar)'!$AH$3)/10^9,0)</f>
        <v>0.1183662967</v>
      </c>
      <c r="AN1096" s="177">
        <f>IF($AJ$902&gt;0,'Assumptions (Solar)'!Z14*Model!$AJ$902*('Assumptions (Solar)'!$AH$20*'Assumptions (Solar)'!$AH$2+'Assumptions (Solar)'!$AH$21*'Assumptions (Solar)'!$AH$3)/10^9,0)</f>
        <v>0.1183662967</v>
      </c>
      <c r="AO1096" s="177">
        <f>IF($AJ$902&gt;0,'Assumptions (Solar)'!AA14*Model!$AJ$902*('Assumptions (Solar)'!$AH$20*'Assumptions (Solar)'!$AH$2+'Assumptions (Solar)'!$AH$21*'Assumptions (Solar)'!$AH$3)/10^9,0)</f>
        <v>0.05918314834</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0.2074670908</v>
      </c>
      <c r="AL1097" s="160">
        <f>IF($AK$902&gt;0,'Assumptions (Solar)'!W14*Model!$AK$902*('Assumptions (Solar)'!$AI$20*'Assumptions (Solar)'!$AI$2+'Assumptions (Solar)'!$AI$21*'Assumptions (Solar)'!$AI$3)/10^9,0)</f>
        <v>0.3319473454</v>
      </c>
      <c r="AM1097" s="160">
        <f>IF($AK$902&gt;0,'Assumptions (Solar)'!X14*Model!$AK$902*('Assumptions (Solar)'!$AI$20*'Assumptions (Solar)'!$AI$2+'Assumptions (Solar)'!$AI$21*'Assumptions (Solar)'!$AI$3)/10^9,0)</f>
        <v>0.1991684072</v>
      </c>
      <c r="AN1097" s="160">
        <f>IF($AK$902&gt;0,'Assumptions (Solar)'!Y14*Model!$AK$902*('Assumptions (Solar)'!$AI$20*'Assumptions (Solar)'!$AI$2+'Assumptions (Solar)'!$AI$21*'Assumptions (Solar)'!$AI$3)/10^9,0)</f>
        <v>0.1195010443</v>
      </c>
      <c r="AO1097" s="160">
        <f>IF($AK$902&gt;0,'Assumptions (Solar)'!Z14*Model!$AK$902*('Assumptions (Solar)'!$AI$20*'Assumptions (Solar)'!$AI$2+'Assumptions (Solar)'!$AI$21*'Assumptions (Solar)'!$AI$3)/10^9,0)</f>
        <v>0.1195010443</v>
      </c>
      <c r="AP1097" s="160">
        <f>IF($AK$902&gt;0,'Assumptions (Solar)'!AA14*Model!$AK$902*('Assumptions (Solar)'!$AI$20*'Assumptions (Solar)'!$AI$2+'Assumptions (Solar)'!$AI$21*'Assumptions (Solar)'!$AI$3)/10^9,0)</f>
        <v>0.05975052216</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0.2096956398</v>
      </c>
      <c r="AM1098" s="177">
        <f>IF($AL$902&gt;0,'Assumptions (Solar)'!W14*Model!$AL$902*('Assumptions (Solar)'!$AJ$20*'Assumptions (Solar)'!$AJ$2+'Assumptions (Solar)'!$AJ$21*'Assumptions (Solar)'!$AJ$3)/10^9,0)</f>
        <v>0.3355130237</v>
      </c>
      <c r="AN1098" s="177">
        <f>IF($AL$902&gt;0,'Assumptions (Solar)'!X14*Model!$AL$902*('Assumptions (Solar)'!$AJ$20*'Assumptions (Solar)'!$AJ$2+'Assumptions (Solar)'!$AJ$21*'Assumptions (Solar)'!$AJ$3)/10^9,0)</f>
        <v>0.2013078142</v>
      </c>
      <c r="AO1098" s="177">
        <f>IF($AL$902&gt;0,'Assumptions (Solar)'!Y14*Model!$AL$902*('Assumptions (Solar)'!$AJ$20*'Assumptions (Solar)'!$AJ$2+'Assumptions (Solar)'!$AJ$21*'Assumptions (Solar)'!$AJ$3)/10^9,0)</f>
        <v>0.1207846885</v>
      </c>
      <c r="AP1098" s="177">
        <f>IF($AL$902&gt;0,'Assumptions (Solar)'!Z14*Model!$AL$902*('Assumptions (Solar)'!$AJ$20*'Assumptions (Solar)'!$AJ$2+'Assumptions (Solar)'!$AJ$21*'Assumptions (Solar)'!$AJ$3)/10^9,0)</f>
        <v>0.1207846885</v>
      </c>
      <c r="AQ1098" s="177">
        <f>IF($AL$902&gt;0,'Assumptions (Solar)'!AA14*Model!$AL$902*('Assumptions (Solar)'!$AJ$20*'Assumptions (Solar)'!$AJ$2+'Assumptions (Solar)'!$AJ$21*'Assumptions (Solar)'!$AJ$3)/10^9,0)</f>
        <v>0.06039234426</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0.2147521535</v>
      </c>
      <c r="AN1099" s="160">
        <f>IF($AM$902&gt;0,'Assumptions (Solar)'!W14*Model!$AM$902*('Assumptions (Solar)'!$AK$20*'Assumptions (Solar)'!$AK$2+'Assumptions (Solar)'!$AK$21*'Assumptions (Solar)'!$AK$3)/10^9,0)</f>
        <v>0.3436034456</v>
      </c>
      <c r="AO1099" s="160">
        <f>IF($AM$902&gt;0,'Assumptions (Solar)'!X14*Model!$AM$902*('Assumptions (Solar)'!$AK$20*'Assumptions (Solar)'!$AK$2+'Assumptions (Solar)'!$AK$21*'Assumptions (Solar)'!$AK$3)/10^9,0)</f>
        <v>0.2061620674</v>
      </c>
      <c r="AP1099" s="160">
        <f>IF($AM$902&gt;0,'Assumptions (Solar)'!Y14*Model!$AM$902*('Assumptions (Solar)'!$AK$20*'Assumptions (Solar)'!$AK$2+'Assumptions (Solar)'!$AK$21*'Assumptions (Solar)'!$AK$3)/10^9,0)</f>
        <v>0.1236972404</v>
      </c>
      <c r="AQ1099" s="160">
        <f>IF($AM$902&gt;0,'Assumptions (Solar)'!Z14*Model!$AM$902*('Assumptions (Solar)'!$AK$20*'Assumptions (Solar)'!$AK$2+'Assumptions (Solar)'!$AK$21*'Assumptions (Solar)'!$AK$3)/10^9,0)</f>
        <v>0.1236972404</v>
      </c>
      <c r="AR1099" s="160">
        <f>IF($AM$902&gt;0,'Assumptions (Solar)'!AA14*Model!$AM$902*('Assumptions (Solar)'!$AK$20*'Assumptions (Solar)'!$AK$2+'Assumptions (Solar)'!$AK$21*'Assumptions (Solar)'!$AK$3)/10^9,0)</f>
        <v>0.06184862021</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0.2206345477</v>
      </c>
      <c r="AO1100" s="160">
        <f>IF($AN$902&gt;0,'Assumptions (Solar)'!W14*Model!$AN$902*('Assumptions (Solar)'!$AL$20*'Assumptions (Solar)'!$AL$2+'Assumptions (Solar)'!$AL$21*'Assumptions (Solar)'!$AL$3)/10^9,0)</f>
        <v>0.3530152763</v>
      </c>
      <c r="AP1100" s="160">
        <f>IF($AN$902&gt;0,'Assumptions (Solar)'!X14*Model!$AN$902*('Assumptions (Solar)'!$AL$20*'Assumptions (Solar)'!$AL$2+'Assumptions (Solar)'!$AL$21*'Assumptions (Solar)'!$AL$3)/10^9,0)</f>
        <v>0.2118091658</v>
      </c>
      <c r="AQ1100" s="160">
        <f>IF($AN$902&gt;0,'Assumptions (Solar)'!Y14*Model!$AN$902*('Assumptions (Solar)'!$AL$20*'Assumptions (Solar)'!$AL$2+'Assumptions (Solar)'!$AL$21*'Assumptions (Solar)'!$AL$3)/10^9,0)</f>
        <v>0.1270854995</v>
      </c>
      <c r="AR1100" s="160">
        <f>IF($AN$902&gt;0,'Assumptions (Solar)'!Z14*Model!$AN$902*('Assumptions (Solar)'!$AL$20*'Assumptions (Solar)'!$AL$2+'Assumptions (Solar)'!$AL$21*'Assumptions (Solar)'!$AL$3)/10^9,0)</f>
        <v>0.1270854995</v>
      </c>
      <c r="AS1100" s="160">
        <f>IF($AN$902&gt;0,'Assumptions (Solar)'!AA14*Model!$AN$902*('Assumptions (Solar)'!$AL$20*'Assumptions (Solar)'!$AL$2+'Assumptions (Solar)'!$AL$21*'Assumptions (Solar)'!$AL$3)/10^9,0)</f>
        <v>0.06354274973</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0.2231194868</v>
      </c>
      <c r="AP1101" s="160">
        <f>IF($AO$902&gt;0,'Assumptions (Solar)'!W14*Model!$AO$902*('Assumptions (Solar)'!$AM$20*'Assumptions (Solar)'!$AM$2+'Assumptions (Solar)'!$AM$21*'Assumptions (Solar)'!$AM$3)/10^9,0)</f>
        <v>0.3569911788</v>
      </c>
      <c r="AQ1101" s="160">
        <f>IF($AO$902&gt;0,'Assumptions (Solar)'!X14*Model!$AO$902*('Assumptions (Solar)'!$AM$20*'Assumptions (Solar)'!$AM$2+'Assumptions (Solar)'!$AM$21*'Assumptions (Solar)'!$AM$3)/10^9,0)</f>
        <v>0.2141947073</v>
      </c>
      <c r="AR1101" s="160">
        <f>IF($AO$902&gt;0,'Assumptions (Solar)'!Y14*Model!$AO$902*('Assumptions (Solar)'!$AM$20*'Assumptions (Solar)'!$AM$2+'Assumptions (Solar)'!$AM$21*'Assumptions (Solar)'!$AM$3)/10^9,0)</f>
        <v>0.1285168244</v>
      </c>
      <c r="AS1101" s="160">
        <f>IF($AO$902&gt;0,'Assumptions (Solar)'!Z14*Model!$AO$902*('Assumptions (Solar)'!$AM$20*'Assumptions (Solar)'!$AM$2+'Assumptions (Solar)'!$AM$21*'Assumptions (Solar)'!$AM$3)/10^9,0)</f>
        <v>0.1285168244</v>
      </c>
      <c r="AT1101" s="160">
        <f>IF($AO$902&gt;0,'Assumptions (Solar)'!AA14*Model!$AO$902*('Assumptions (Solar)'!$AM$20*'Assumptions (Solar)'!$AM$2+'Assumptions (Solar)'!$AM$21*'Assumptions (Solar)'!$AM$3)/10^9,0)</f>
        <v>0.06425841219</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0.2297180646</v>
      </c>
      <c r="AQ1102" s="160">
        <f>IF($AP$902&gt;0,'Assumptions (Solar)'!W14*Model!$AP$902*('Assumptions (Solar)'!$AN$20*'Assumptions (Solar)'!$AN$2+'Assumptions (Solar)'!$AN$21*'Assumptions (Solar)'!$AN$3)/10^9,0)</f>
        <v>0.3675489033</v>
      </c>
      <c r="AR1102" s="160">
        <f>IF($AP$902&gt;0,'Assumptions (Solar)'!X14*Model!$AP$902*('Assumptions (Solar)'!$AN$20*'Assumptions (Solar)'!$AN$2+'Assumptions (Solar)'!$AN$21*'Assumptions (Solar)'!$AN$3)/10^9,0)</f>
        <v>0.220529342</v>
      </c>
      <c r="AS1102" s="160">
        <f>IF($AP$902&gt;0,'Assumptions (Solar)'!Y14*Model!$AP$902*('Assumptions (Solar)'!$AN$20*'Assumptions (Solar)'!$AN$2+'Assumptions (Solar)'!$AN$21*'Assumptions (Solar)'!$AN$3)/10^9,0)</f>
        <v>0.1323176052</v>
      </c>
      <c r="AT1102" s="160">
        <f>IF($AP$902&gt;0,'Assumptions (Solar)'!Z14*Model!$AP$902*('Assumptions (Solar)'!$AN$20*'Assumptions (Solar)'!$AN$2+'Assumptions (Solar)'!$AN$21*'Assumptions (Solar)'!$AN$3)/10^9,0)</f>
        <v>0.1323176052</v>
      </c>
      <c r="AU1102" s="160">
        <f>IF($AP$902&gt;0,'Assumptions (Solar)'!AA14*Model!$AP$902*('Assumptions (Solar)'!$AN$20*'Assumptions (Solar)'!$AN$2+'Assumptions (Solar)'!$AN$21*'Assumptions (Solar)'!$AN$3)/10^9,0)</f>
        <v>0.0661588026</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0.2329677663</v>
      </c>
      <c r="AR1103" s="160">
        <f>IF($AQ$902&gt;0,'Assumptions (Solar)'!W14*Model!$AQ$902*('Assumptions (Solar)'!$AO$20*'Assumptions (Solar)'!$AO$2+'Assumptions (Solar)'!$AO$21*'Assumptions (Solar)'!$AO$3)/10^9,0)</f>
        <v>0.372748426</v>
      </c>
      <c r="AS1103" s="160">
        <f>IF($AQ$902&gt;0,'Assumptions (Solar)'!X14*Model!$AQ$902*('Assumptions (Solar)'!$AO$20*'Assumptions (Solar)'!$AO$2+'Assumptions (Solar)'!$AO$21*'Assumptions (Solar)'!$AO$3)/10^9,0)</f>
        <v>0.2236490556</v>
      </c>
      <c r="AT1103" s="160">
        <f>IF($AQ$902&gt;0,'Assumptions (Solar)'!Y14*Model!$AQ$902*('Assumptions (Solar)'!$AO$20*'Assumptions (Solar)'!$AO$2+'Assumptions (Solar)'!$AO$21*'Assumptions (Solar)'!$AO$3)/10^9,0)</f>
        <v>0.1341894334</v>
      </c>
      <c r="AU1103" s="160">
        <f>IF($AQ$902&gt;0,'Assumptions (Solar)'!Z14*Model!$AQ$902*('Assumptions (Solar)'!$AO$20*'Assumptions (Solar)'!$AO$2+'Assumptions (Solar)'!$AO$21*'Assumptions (Solar)'!$AO$3)/10^9,0)</f>
        <v>0.1341894334</v>
      </c>
      <c r="AV1103" s="160">
        <f>IF($AQ$902&gt;0,'Assumptions (Solar)'!AA14*Model!$AQ$902*('Assumptions (Solar)'!$AO$20*'Assumptions (Solar)'!$AO$2+'Assumptions (Solar)'!$AO$21*'Assumptions (Solar)'!$AO$3)/10^9,0)</f>
        <v>0.06709471668</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0.2548140314</v>
      </c>
      <c r="AS1104" s="160">
        <f>IF($AR$902&gt;0,'Assumptions (Solar)'!W14*Model!$AR$902*('Assumptions (Solar)'!$AP$20*'Assumptions (Solar)'!$AP$2+'Assumptions (Solar)'!$AP$21*'Assumptions (Solar)'!$AP$3)/10^9,0)</f>
        <v>0.4077024503</v>
      </c>
      <c r="AT1104" s="160">
        <f>IF($AR$902&gt;0,'Assumptions (Solar)'!X14*Model!$AR$902*('Assumptions (Solar)'!$AP$20*'Assumptions (Solar)'!$AP$2+'Assumptions (Solar)'!$AP$21*'Assumptions (Solar)'!$AP$3)/10^9,0)</f>
        <v>0.2446214702</v>
      </c>
      <c r="AU1104" s="160">
        <f>IF($AR$902&gt;0,'Assumptions (Solar)'!Y14*Model!$AR$902*('Assumptions (Solar)'!$AP$20*'Assumptions (Solar)'!$AP$2+'Assumptions (Solar)'!$AP$21*'Assumptions (Solar)'!$AP$3)/10^9,0)</f>
        <v>0.1467728821</v>
      </c>
      <c r="AV1104" s="160">
        <f>IF($AR$902&gt;0,'Assumptions (Solar)'!Z14*Model!$AR$902*('Assumptions (Solar)'!$AP$20*'Assumptions (Solar)'!$AP$2+'Assumptions (Solar)'!$AP$21*'Assumptions (Solar)'!$AP$3)/10^9,0)</f>
        <v>0.1467728821</v>
      </c>
      <c r="AW1104" s="160">
        <f>IF($AR$902&gt;0,'Assumptions (Solar)'!AA14*Model!$AR$902*('Assumptions (Solar)'!$AP$20*'Assumptions (Solar)'!$AP$2+'Assumptions (Solar)'!$AP$21*'Assumptions (Solar)'!$AP$3)/10^9,0)</f>
        <v>0.07338644105</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0.2872352076</v>
      </c>
      <c r="AT1105" s="160">
        <f>IF($AS$902&gt;0,'Assumptions (Solar)'!W14*Model!$AS$902*('Assumptions (Solar)'!$AQ$20*'Assumptions (Solar)'!$AQ$2+'Assumptions (Solar)'!$AQ$21*'Assumptions (Solar)'!$AQ$3)/10^9,0)</f>
        <v>0.4595763322</v>
      </c>
      <c r="AU1105" s="160">
        <f>IF($AS$902&gt;0,'Assumptions (Solar)'!X14*Model!$AS$902*('Assumptions (Solar)'!$AQ$20*'Assumptions (Solar)'!$AQ$2+'Assumptions (Solar)'!$AQ$21*'Assumptions (Solar)'!$AQ$3)/10^9,0)</f>
        <v>0.2757457993</v>
      </c>
      <c r="AV1105" s="160">
        <f>IF($AS$902&gt;0,'Assumptions (Solar)'!Y14*Model!$AS$902*('Assumptions (Solar)'!$AQ$20*'Assumptions (Solar)'!$AQ$2+'Assumptions (Solar)'!$AQ$21*'Assumptions (Solar)'!$AQ$3)/10^9,0)</f>
        <v>0.1654474796</v>
      </c>
      <c r="AW1105" s="160">
        <f>IF($AS$902&gt;0,'Assumptions (Solar)'!Z14*Model!$AS$902*('Assumptions (Solar)'!$AQ$20*'Assumptions (Solar)'!$AQ$2+'Assumptions (Solar)'!$AQ$21*'Assumptions (Solar)'!$AQ$3)/10^9,0)</f>
        <v>0.1654474796</v>
      </c>
      <c r="AX1105" s="160">
        <f>IF($AS$902&gt;0,'Assumptions (Solar)'!AA14*Model!$AS$902*('Assumptions (Solar)'!$AQ$20*'Assumptions (Solar)'!$AQ$2+'Assumptions (Solar)'!$AQ$21*'Assumptions (Solar)'!$AQ$3)/10^9,0)</f>
        <v>0.08272373979</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0.3804997942</v>
      </c>
      <c r="AU1106" s="160">
        <f>IF($AT$902&gt;0,'Assumptions (Solar)'!W14*Model!$AT$902*('Assumptions (Solar)'!$AR$20*'Assumptions (Solar)'!$AR$2+'Assumptions (Solar)'!$AR$21*'Assumptions (Solar)'!$AR$3)/10^9,0)</f>
        <v>0.6087996707</v>
      </c>
      <c r="AV1106" s="160">
        <f>IF($AT$902&gt;0,'Assumptions (Solar)'!X14*Model!$AT$902*('Assumptions (Solar)'!$AR$20*'Assumptions (Solar)'!$AR$2+'Assumptions (Solar)'!$AR$21*'Assumptions (Solar)'!$AR$3)/10^9,0)</f>
        <v>0.3652798024</v>
      </c>
      <c r="AW1106" s="160">
        <f>IF($AT$902&gt;0,'Assumptions (Solar)'!Y14*Model!$AT$902*('Assumptions (Solar)'!$AR$20*'Assumptions (Solar)'!$AR$2+'Assumptions (Solar)'!$AR$21*'Assumptions (Solar)'!$AR$3)/10^9,0)</f>
        <v>0.2191678815</v>
      </c>
      <c r="AX1106" s="160">
        <f>IF($AT$902&gt;0,'Assumptions (Solar)'!Z14*Model!$AT$902*('Assumptions (Solar)'!$AR$20*'Assumptions (Solar)'!$AR$2+'Assumptions (Solar)'!$AR$21*'Assumptions (Solar)'!$AR$3)/10^9,0)</f>
        <v>0.2191678815</v>
      </c>
      <c r="AY1106" s="160">
        <f>IF($AT$902&gt;0,'Assumptions (Solar)'!AA14*Model!$AT$902*('Assumptions (Solar)'!$AR$20*'Assumptions (Solar)'!$AR$2+'Assumptions (Solar)'!$AR$21*'Assumptions (Solar)'!$AR$3)/10^9,0)</f>
        <v>0.1095839407</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0.3988020108</v>
      </c>
      <c r="AV1107" s="160">
        <f>IF($AU$902&gt;0,'Assumptions (Solar)'!W14*Model!$AU$902*('Assumptions (Solar)'!$AS$20*'Assumptions (Solar)'!$AS$2+'Assumptions (Solar)'!$AS$21*'Assumptions (Solar)'!$AS$3)/10^9,0)</f>
        <v>0.6380832173</v>
      </c>
      <c r="AW1107" s="160">
        <f>IF($AU$902&gt;0,'Assumptions (Solar)'!X14*Model!$AU$902*('Assumptions (Solar)'!$AS$20*'Assumptions (Solar)'!$AS$2+'Assumptions (Solar)'!$AS$21*'Assumptions (Solar)'!$AS$3)/10^9,0)</f>
        <v>0.3828499304</v>
      </c>
      <c r="AX1107" s="160">
        <f>IF($AU$902&gt;0,'Assumptions (Solar)'!Y14*Model!$AU$902*('Assumptions (Solar)'!$AS$20*'Assumptions (Solar)'!$AS$2+'Assumptions (Solar)'!$AS$21*'Assumptions (Solar)'!$AS$3)/10^9,0)</f>
        <v>0.2297099582</v>
      </c>
      <c r="AY1107" s="160">
        <f>IF($AU$902&gt;0,'Assumptions (Solar)'!Z14*Model!$AU$902*('Assumptions (Solar)'!$AS$20*'Assumptions (Solar)'!$AS$2+'Assumptions (Solar)'!$AS$21*'Assumptions (Solar)'!$AS$3)/10^9,0)</f>
        <v>0.2297099582</v>
      </c>
      <c r="AZ1107" s="160">
        <f>IF($AU$902&gt;0,'Assumptions (Solar)'!AA14*Model!$AU$902*('Assumptions (Solar)'!$AS$20*'Assumptions (Solar)'!$AS$2+'Assumptions (Solar)'!$AS$21*'Assumptions (Solar)'!$AS$3)/10^9,0)</f>
        <v>0.1148549791</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0.230747752</v>
      </c>
      <c r="AW1108" s="160">
        <f>IF($AV$902&gt;0,'Assumptions (Solar)'!W14*Model!$AV$902*('Assumptions (Solar)'!$AT$20*'Assumptions (Solar)'!$AT$2+'Assumptions (Solar)'!$AT$21*'Assumptions (Solar)'!$AT$3)/10^9,0)</f>
        <v>0.3691964033</v>
      </c>
      <c r="AX1108" s="160">
        <f>IF($AV$902&gt;0,'Assumptions (Solar)'!X14*Model!$AV$902*('Assumptions (Solar)'!$AT$20*'Assumptions (Solar)'!$AT$2+'Assumptions (Solar)'!$AT$21*'Assumptions (Solar)'!$AT$3)/10^9,0)</f>
        <v>0.221517842</v>
      </c>
      <c r="AY1108" s="160">
        <f>IF($AV$902&gt;0,'Assumptions (Solar)'!Y14*Model!$AV$902*('Assumptions (Solar)'!$AT$20*'Assumptions (Solar)'!$AT$2+'Assumptions (Solar)'!$AT$21*'Assumptions (Solar)'!$AT$3)/10^9,0)</f>
        <v>0.1329107052</v>
      </c>
      <c r="AZ1108" s="160">
        <f>IF($AV$902&gt;0,'Assumptions (Solar)'!Z14*Model!$AV$902*('Assumptions (Solar)'!$AT$20*'Assumptions (Solar)'!$AT$2+'Assumptions (Solar)'!$AT$21*'Assumptions (Solar)'!$AT$3)/10^9,0)</f>
        <v>0.1329107052</v>
      </c>
      <c r="BA1108" s="160">
        <f>IF($AV$902&gt;0,'Assumptions (Solar)'!AA14*Model!$AV$902*('Assumptions (Solar)'!$AT$20*'Assumptions (Solar)'!$AT$2+'Assumptions (Solar)'!$AT$21*'Assumptions (Solar)'!$AT$3)/10^9,0)</f>
        <v>0.06645535259</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0.2329997513</v>
      </c>
      <c r="AX1109" s="160">
        <f>IF($AW$902&gt;0,'Assumptions (Solar)'!W14*Model!$AW$902*('Assumptions (Solar)'!$AU$20*'Assumptions (Solar)'!$AU$2+'Assumptions (Solar)'!$AU$21*'Assumptions (Solar)'!$AU$3)/10^9,0)</f>
        <v>0.3727996021</v>
      </c>
      <c r="AY1109" s="160">
        <f>IF($AW$902&gt;0,'Assumptions (Solar)'!X14*Model!$AW$902*('Assumptions (Solar)'!$AU$20*'Assumptions (Solar)'!$AU$2+'Assumptions (Solar)'!$AU$21*'Assumptions (Solar)'!$AU$3)/10^9,0)</f>
        <v>0.2236797613</v>
      </c>
      <c r="AZ1109" s="160">
        <f>IF($AW$902&gt;0,'Assumptions (Solar)'!Y14*Model!$AW$902*('Assumptions (Solar)'!$AU$20*'Assumptions (Solar)'!$AU$2+'Assumptions (Solar)'!$AU$21*'Assumptions (Solar)'!$AU$3)/10^9,0)</f>
        <v>0.1342078568</v>
      </c>
      <c r="BA1109" s="160">
        <f>IF($AW$902&gt;0,'Assumptions (Solar)'!Z14*Model!$AW$902*('Assumptions (Solar)'!$AU$20*'Assumptions (Solar)'!$AU$2+'Assumptions (Solar)'!$AU$21*'Assumptions (Solar)'!$AU$3)/10^9,0)</f>
        <v>0.1342078568</v>
      </c>
      <c r="BB1109" s="160">
        <f>IF($AW$902&gt;0,'Assumptions (Solar)'!AA14*Model!$AW$902*('Assumptions (Solar)'!$AU$20*'Assumptions (Solar)'!$AU$2+'Assumptions (Solar)'!$AU$21*'Assumptions (Solar)'!$AU$3)/10^9,0)</f>
        <v>0.06710392839</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0.4705035928</v>
      </c>
      <c r="AY1110" s="160">
        <f>IF($AX$902&gt;0,'Assumptions (Solar)'!W14*Model!$AX$902*('Assumptions (Solar)'!$AV$20*'Assumptions (Solar)'!$AV$2+'Assumptions (Solar)'!$AV$21*'Assumptions (Solar)'!$AV$3)/10^9,0)</f>
        <v>0.7528057485</v>
      </c>
      <c r="AZ1110" s="160">
        <f>IF($AX$902&gt;0,'Assumptions (Solar)'!X14*Model!$AX$902*('Assumptions (Solar)'!$AV$20*'Assumptions (Solar)'!$AV$2+'Assumptions (Solar)'!$AV$21*'Assumptions (Solar)'!$AV$3)/10^9,0)</f>
        <v>0.4516834491</v>
      </c>
      <c r="BA1110" s="160">
        <f>IF($AX$902&gt;0,'Assumptions (Solar)'!Y14*Model!$AX$902*('Assumptions (Solar)'!$AV$20*'Assumptions (Solar)'!$AV$2+'Assumptions (Solar)'!$AV$21*'Assumptions (Solar)'!$AV$3)/10^9,0)</f>
        <v>0.2710100695</v>
      </c>
      <c r="BB1110" s="160">
        <f>IF($AX$902&gt;0,'Assumptions (Solar)'!Z14*Model!$AX$902*('Assumptions (Solar)'!$AV$20*'Assumptions (Solar)'!$AV$2+'Assumptions (Solar)'!$AV$21*'Assumptions (Solar)'!$AV$3)/10^9,0)</f>
        <v>0.2710100695</v>
      </c>
      <c r="BC1110" s="160">
        <f>IF($AX$902&gt;0,'Assumptions (Solar)'!AA14*Model!$AX$902*('Assumptions (Solar)'!$AV$20*'Assumptions (Solar)'!$AV$2+'Assumptions (Solar)'!$AV$21*'Assumptions (Solar)'!$AV$3)/10^9,0)</f>
        <v>0.1355050347</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0.4743379822</v>
      </c>
      <c r="AZ1111" s="160">
        <f>IF($AY$902&gt;0,'Assumptions (Solar)'!W14*Model!$AY$902*('Assumptions (Solar)'!$AW$20*'Assumptions (Solar)'!$AW$2+'Assumptions (Solar)'!$AW$21*'Assumptions (Solar)'!$AW$3)/10^9,0)</f>
        <v>0.7589407715</v>
      </c>
      <c r="BA1111" s="160">
        <f>IF($AY$902&gt;0,'Assumptions (Solar)'!X14*Model!$AY$902*('Assumptions (Solar)'!$AW$20*'Assumptions (Solar)'!$AW$2+'Assumptions (Solar)'!$AW$21*'Assumptions (Solar)'!$AW$3)/10^9,0)</f>
        <v>0.4553644629</v>
      </c>
      <c r="BB1111" s="160">
        <f>IF($AY$902&gt;0,'Assumptions (Solar)'!Y14*Model!$AY$902*('Assumptions (Solar)'!$AW$20*'Assumptions (Solar)'!$AW$2+'Assumptions (Solar)'!$AW$21*'Assumptions (Solar)'!$AW$3)/10^9,0)</f>
        <v>0.2732186777</v>
      </c>
      <c r="BC1111" s="160">
        <f>IF($AY$902&gt;0,'Assumptions (Solar)'!Z14*Model!$AY$902*('Assumptions (Solar)'!$AW$20*'Assumptions (Solar)'!$AW$2+'Assumptions (Solar)'!$AW$21*'Assumptions (Solar)'!$AW$3)/10^9,0)</f>
        <v>0.2732186777</v>
      </c>
      <c r="BD1111" s="160">
        <f>IF($AY$902&gt;0,'Assumptions (Solar)'!AA14*Model!$AY$902*('Assumptions (Solar)'!$AW$20*'Assumptions (Solar)'!$AW$2+'Assumptions (Solar)'!$AW$21*'Assumptions (Solar)'!$AW$3)/10^9,0)</f>
        <v>0.1366093389</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0.4788240231</v>
      </c>
      <c r="BA1112" s="160">
        <f>IF($AZ$902&gt;0,'Assumptions (Solar)'!W14*Model!$AZ$902*('Assumptions (Solar)'!$AX$20*'Assumptions (Solar)'!$AX$2+'Assumptions (Solar)'!$AX$21*'Assumptions (Solar)'!$AX$3)/10^9,0)</f>
        <v>0.766118437</v>
      </c>
      <c r="BB1112" s="160">
        <f>IF($AZ$902&gt;0,'Assumptions (Solar)'!X14*Model!$AZ$902*('Assumptions (Solar)'!$AX$20*'Assumptions (Solar)'!$AX$2+'Assumptions (Solar)'!$AX$21*'Assumptions (Solar)'!$AX$3)/10^9,0)</f>
        <v>0.4596710622</v>
      </c>
      <c r="BC1112" s="160">
        <f>IF($AZ$902&gt;0,'Assumptions (Solar)'!Y14*Model!$AZ$902*('Assumptions (Solar)'!$AX$20*'Assumptions (Solar)'!$AX$2+'Assumptions (Solar)'!$AX$21*'Assumptions (Solar)'!$AX$3)/10^9,0)</f>
        <v>0.2758026373</v>
      </c>
      <c r="BD1112" s="160">
        <f>IF($AZ$902&gt;0,'Assumptions (Solar)'!Z14*Model!$AZ$902*('Assumptions (Solar)'!$AX$20*'Assumptions (Solar)'!$AX$2+'Assumptions (Solar)'!$AX$21*'Assumptions (Solar)'!$AX$3)/10^9,0)</f>
        <v>0.2758026373</v>
      </c>
      <c r="BE1112" s="160">
        <f>IF($AZ$902&gt;0,'Assumptions (Solar)'!AA14*Model!$AZ$902*('Assumptions (Solar)'!$AX$20*'Assumptions (Solar)'!$AX$2+'Assumptions (Solar)'!$AX$21*'Assumptions (Solar)'!$AX$3)/10^9,0)</f>
        <v>0.1379013187</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0.482610164</v>
      </c>
      <c r="BB1113" s="160">
        <f>IF($BA$902&gt;0,'Assumptions (Solar)'!W14*Model!$BA$902*('Assumptions (Solar)'!$AY$20*'Assumptions (Solar)'!$AY$2+'Assumptions (Solar)'!$AY$21*'Assumptions (Solar)'!$AY$3)/10^9,0)</f>
        <v>0.7721762624</v>
      </c>
      <c r="BC1113" s="160">
        <f>IF($BA$902&gt;0,'Assumptions (Solar)'!X14*Model!$BA$902*('Assumptions (Solar)'!$AY$20*'Assumptions (Solar)'!$AY$2+'Assumptions (Solar)'!$AY$21*'Assumptions (Solar)'!$AY$3)/10^9,0)</f>
        <v>0.4633057574</v>
      </c>
      <c r="BD1113" s="160">
        <f>IF($BA$902&gt;0,'Assumptions (Solar)'!Y14*Model!$BA$902*('Assumptions (Solar)'!$AY$20*'Assumptions (Solar)'!$AY$2+'Assumptions (Solar)'!$AY$21*'Assumptions (Solar)'!$AY$3)/10^9,0)</f>
        <v>0.2779834545</v>
      </c>
      <c r="BE1113" s="160">
        <f>IF($BA$902&gt;0,'Assumptions (Solar)'!Z14*Model!$BA$902*('Assumptions (Solar)'!$AY$20*'Assumptions (Solar)'!$AY$2+'Assumptions (Solar)'!$AY$21*'Assumptions (Solar)'!$AY$3)/10^9,0)</f>
        <v>0.2779834545</v>
      </c>
      <c r="BF1113" s="160">
        <f>IF($BA$902&gt;0,'Assumptions (Solar)'!AA14*Model!$BA$902*('Assumptions (Solar)'!$AY$20*'Assumptions (Solar)'!$AY$2+'Assumptions (Solar)'!$AY$21*'Assumptions (Solar)'!$AY$3)/10^9,0)</f>
        <v>0.1389917272</v>
      </c>
    </row>
    <row r="1114" ht="15.75" customHeight="1" collapsed="1">
      <c r="A1114" s="255" t="s">
        <v>62</v>
      </c>
      <c r="B1114" s="159" t="s">
        <v>351</v>
      </c>
      <c r="C1114" s="160">
        <f>IF(Model!C900+Model!C901-Model!C899-C1062+C1010&gt;0,(1-'Assumptions (Solar)'!B33)*(Model!C900+Model!C901-Model!C899-C1062+C1010)+C1062-C957+C958,Model!C900+Model!C901-Model!C899+C1010-C957+C958)</f>
        <v>-0.000004961248627</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v>
      </c>
      <c r="L1114" s="160">
        <f>IF(Model!L900+Model!L901-Model!L899-L1062+L1010&gt;0,(1-'Assumptions (Solar)'!K33)*(Model!L900+Model!L901-Model!L899-L1062+L1010)+L1062-L957+L958,Model!L900+Model!L901-Model!L899+L1010-L957+L958)</f>
        <v>-0.03859136602</v>
      </c>
      <c r="M1114" s="160">
        <f>IF(Model!M900+Model!M901-Model!M899-M1062+M1010&gt;0,(1-'Assumptions (Solar)'!L33)*(Model!M900+Model!M901-Model!M899-M1062+M1010)+M1062-M957+M958,Model!M900+Model!M901-Model!M899+M1010-M957+M958)</f>
        <v>-0.07569010013</v>
      </c>
      <c r="N1114" s="160">
        <f>IF(Model!N900+Model!N901-Model!N899-N1062+N1010&gt;0,(1-'Assumptions (Solar)'!M33)*(Model!N900+Model!N901-Model!N899-N1062+N1010)+N1062-N957+N958,Model!N900+Model!N901-Model!N899+N1010-N957+N958)</f>
        <v>-0.08795784795</v>
      </c>
      <c r="O1114" s="160">
        <f>IF(Model!O900+Model!O901-Model!O899-O1062+O1010&gt;0,(1-'Assumptions (Solar)'!N33)*(Model!O900+Model!O901-Model!O899-O1062+O1010)+O1062-O957+O958,Model!O900+Model!O901-Model!O899+O1010-O957+O958)</f>
        <v>-0.1188055201</v>
      </c>
      <c r="P1114" s="160">
        <f>IF(Model!P900+Model!P901-Model!P899-P1062+P1010&gt;0,(1-'Assumptions (Solar)'!O33)*(Model!P900+Model!P901-Model!P899-P1062+P1010)+P1062-P957+P958,Model!P900+Model!P901-Model!P899+P1010-P957+P958)</f>
        <v>-0.1387318476</v>
      </c>
      <c r="Q1114" s="160">
        <f>IF(Model!Q900+Model!Q901-Model!Q899-Q1062+Q1010&gt;0,(1-'Assumptions (Solar)'!P33)*(Model!Q900+Model!Q901-Model!Q899-Q1062+Q1010)+Q1062-Q957+Q958,Model!Q900+Model!Q901-Model!Q899+Q1010-Q957+Q958)</f>
        <v>-0.2799736175</v>
      </c>
      <c r="R1114" s="160">
        <f>IF(Model!R900+Model!R901-Model!R899-R1062+R1010&gt;0,(1-'Assumptions (Solar)'!Q33)*(Model!R900+Model!R901-Model!R899-R1062+R1010)+R1062-R957+R958,Model!R900+Model!R901-Model!R899+R1010-R957+R958)</f>
        <v>-0.4842087469</v>
      </c>
      <c r="S1114" s="160">
        <f>IF(Model!S900+Model!S901-Model!S899-S1062+S1010&gt;0,(1-'Assumptions (Solar)'!R33)*(Model!S900+Model!S901-Model!S899-S1062+S1010)+S1062-S957+S958,Model!S900+Model!S901-Model!S899+S1010-S957+S958)</f>
        <v>-0.9748678587</v>
      </c>
      <c r="T1114" s="160">
        <f>IF(Model!T900+Model!T901-Model!T899-T1062+T1010&gt;0,(1-'Assumptions (Solar)'!S33)*(Model!T900+Model!T901-Model!T899-T1062+T1010)+T1062-T957+T958,Model!T900+Model!T901-Model!T899+T1010-T957+T958)</f>
        <v>-1.083787344</v>
      </c>
      <c r="U1114" s="160">
        <f>IF(Model!U900+Model!U901-Model!U899-U1062+U1010&gt;0,(1-'Assumptions (Solar)'!T33)*(Model!U900+Model!U901-Model!U899-U1062+U1010)+U1062-U957+U958,Model!U900+Model!U901-Model!U899+U1010-U957+U958)</f>
        <v>-0.3572995078</v>
      </c>
      <c r="V1114" s="160">
        <f>IF(Model!V900+Model!V901-Model!V899-V1062+V1010&gt;0,(1-'Assumptions (Solar)'!U33)*(Model!V900+Model!V901-Model!V899-V1062+V1010)+V1062-V957+V958,Model!V900+Model!V901-Model!V899+V1010-V957+V958)</f>
        <v>-0.2640199847</v>
      </c>
      <c r="W1114" s="160">
        <f>IF(Model!W900+Model!W901-Model!W899-W1062+W1010&gt;0,(1-'Assumptions (Solar)'!V33)*(Model!W900+Model!W901-Model!W899-W1062+W1010)+W1062-W957+W958,Model!W900+Model!W901-Model!W899+W1010-W957+W958)</f>
        <v>-0.9947544846</v>
      </c>
      <c r="X1114" s="160">
        <f>IF(Model!X900+Model!X901-Model!X899-X1062+X1010&gt;0,(1-'Assumptions (Solar)'!W33)*(Model!X900+Model!X901-Model!X899-X1062+X1010)+X1062-X957+X958,Model!X900+Model!X901-Model!X899+X1010-X957+X958)</f>
        <v>-0.7683975223</v>
      </c>
      <c r="Y1114" s="160">
        <f>IF(Model!Y900+Model!Y901-Model!Y899-Y1062+Y1010&gt;0,(1-'Assumptions (Solar)'!X33)*(Model!Y900+Model!Y901-Model!Y899-Y1062+Y1010)+Y1062-Y957+Y958,Model!Y900+Model!Y901-Model!Y899+Y1010-Y957+Y958)</f>
        <v>-0.7077840914</v>
      </c>
      <c r="Z1114" s="160">
        <f>IF(Model!Z900+Model!Z901-Model!Z899-Z1062+Z1010&gt;0,(1-'Assumptions (Solar)'!Y33)*(Model!Z900+Model!Z901-Model!Z899-Z1062+Z1010)+Z1062-Z957+Z958,Model!Z900+Model!Z901-Model!Z899+Z1010-Z957+Z958)</f>
        <v>-0.6292918138</v>
      </c>
      <c r="AA1114" s="160">
        <f>IF(Model!AA900+Model!AA901-Model!AA899-AA1062+AA1010&gt;0,(1-'Assumptions (Solar)'!Z33)*(Model!AA900+Model!AA901-Model!AA899-AA1062+AA1010)+AA1062-AA957+AA958,Model!AA900+Model!AA901-Model!AA899+AA1010-AA957+AA958)</f>
        <v>-0.5378446355</v>
      </c>
      <c r="AB1114" s="160">
        <f>IF(Model!AB900+Model!AB901-Model!AB899-AB1062+AB1010&gt;0,(1-'Assumptions (Solar)'!AA33)*(Model!AB900+Model!AB901-Model!AB899-AB1062+AB1010)+AB1062-AB957+AB958,Model!AB900+Model!AB901-Model!AB899+AB1010-AB957+AB958)</f>
        <v>-0.3943815448</v>
      </c>
      <c r="AC1114" s="160">
        <f>IF(Model!AC900+Model!AC901-Model!AC899-AC1062+AC1010&gt;0,(1-'Assumptions (Solar)'!AB33)*(Model!AC900+Model!AC901-Model!AC899-AC1062+AC1010)+AC1062-AC957+AC958,Model!AC900+Model!AC901-Model!AC899+AC1010-AC957+AC958)</f>
        <v>-0.2173753319</v>
      </c>
      <c r="AD1114" s="160">
        <f>IF(Model!AD900+Model!AD901-Model!AD899-AD1062+AD1010&gt;0,(1-'Assumptions (Solar)'!AC33)*(Model!AD900+Model!AD901-Model!AD899-AD1062+AD1010)+AD1062-AD957+AD958,Model!AD900+Model!AD901-Model!AD899+AD1010-AD957+AD958)</f>
        <v>0.07142082527</v>
      </c>
      <c r="AE1114" s="160">
        <f>IF(Model!AE900+Model!AE901-Model!AE899-AE1062+AE1010&gt;0,(1-'Assumptions (Solar)'!AD33)*(Model!AE900+Model!AE901-Model!AE899-AE1062+AE1010)+AE1062-AE957+AE958,Model!AE900+Model!AE901-Model!AE899+AE1010-AE957+AE958)</f>
        <v>0.330390583</v>
      </c>
      <c r="AF1114" s="160">
        <f>IF(Model!AF900+Model!AF901-Model!AF899-AF1062+AF1010&gt;0,(1-'Assumptions (Solar)'!AE33)*(Model!AF900+Model!AF901-Model!AF899-AF1062+AF1010)+AF1062-AF957+AF958,Model!AF900+Model!AF901-Model!AF899+AF1010-AF957+AF958)</f>
        <v>0.4101090064</v>
      </c>
      <c r="AG1114" s="160">
        <f>IF(Model!AG900+Model!AG901-Model!AG899-AG1062+AG1010&gt;0,(1-'Assumptions (Solar)'!AF33)*(Model!AG900+Model!AG901-Model!AG899-AG1062+AG1010)+AG1062-AG957+AG958,Model!AG900+Model!AG901-Model!AG899+AG1010-AG957+AG958)</f>
        <v>0.498750071</v>
      </c>
      <c r="AH1114" s="160">
        <f>IF(Model!AH900+Model!AH901-Model!AH899-AH1062+AH1010&gt;0,(1-'Assumptions (Solar)'!AG33)*(Model!AH900+Model!AH901-Model!AH899-AH1062+AH1010)+AH1062-AH957+AH958,Model!AH900+Model!AH901-Model!AH899+AH1010-AH957+AH958)</f>
        <v>0.7389385847</v>
      </c>
      <c r="AI1114" s="160">
        <f>IF(Model!AI900+Model!AI901-Model!AI899-AI1062+AI1010&gt;0,(1-'Assumptions (Solar)'!AH33)*(Model!AI900+Model!AI901-Model!AI899-AI1062+AI1010)+AI1062-AI957+AI958,Model!AI900+Model!AI901-Model!AI899+AI1010-AI957+AI958)</f>
        <v>0.9277964962</v>
      </c>
      <c r="AJ1114" s="160">
        <f>IF(Model!AJ900+Model!AJ901-Model!AJ899-AJ1062+AJ1010&gt;0,(1-'Assumptions (Solar)'!AI33)*(Model!AJ900+Model!AJ901-Model!AJ899-AJ1062+AJ1010)+AJ1062-AJ957+AJ958,Model!AJ900+Model!AJ901-Model!AJ899+AJ1010-AJ957+AJ958)</f>
        <v>1.121289193</v>
      </c>
      <c r="AK1114" s="160">
        <f>IF(Model!AK900+Model!AK901-Model!AK899-AK1062+AK1010&gt;0,(1-'Assumptions (Solar)'!AJ33)*(Model!AK900+Model!AK901-Model!AK899-AK1062+AK1010)+AK1062-AK957+AK958,Model!AK900+Model!AK901-Model!AK899+AK1010-AK957+AK958)</f>
        <v>1.31834788</v>
      </c>
      <c r="AL1114" s="160">
        <f>IF(Model!AL900+Model!AL901-Model!AL899-AL1062+AL1010&gt;0,(1-'Assumptions (Solar)'!AK33)*(Model!AL900+Model!AL901-Model!AL899-AL1062+AL1010)+AL1062-AL957+AL958,Model!AL900+Model!AL901-Model!AL899+AL1010-AL957+AL958)</f>
        <v>1.51697455</v>
      </c>
      <c r="AM1114" s="160">
        <f>IF(Model!AM900+Model!AM901-Model!AM899-AM1062+AM1010&gt;0,(1-'Assumptions (Solar)'!AL33)*(Model!AM900+Model!AM901-Model!AM899-AM1062+AM1010)+AM1062-AM957+AM958,Model!AM900+Model!AM901-Model!AM899+AM1010-AM957+AM958)</f>
        <v>1.728755208</v>
      </c>
      <c r="AN1114" s="160">
        <f>IF(Model!AN900+Model!AN901-Model!AN899-AN1062+AN1010&gt;0,(1-'Assumptions (Solar)'!AM33)*(Model!AN900+Model!AN901-Model!AN899-AN1062+AN1010)+AN1062-AN957+AN958,Model!AN900+Model!AN901-Model!AN899+AN1010-AN957+AN958)</f>
        <v>1.948351296</v>
      </c>
      <c r="AO1114" s="160">
        <f>IF(Model!AO900+Model!AO901-Model!AO899-AO1062+AO1010&gt;0,(1-'Assumptions (Solar)'!AN33)*(Model!AO900+Model!AO901-Model!AO899-AO1062+AO1010)+AO1062-AO957+AO958,Model!AO900+Model!AO901-Model!AO899+AO1010-AO957+AO958)</f>
        <v>2.172862678</v>
      </c>
      <c r="AP1114" s="160">
        <f>IF(Model!AP900+Model!AP901-Model!AP899-AP1062+AP1010&gt;0,(1-'Assumptions (Solar)'!AO33)*(Model!AP900+Model!AP901-Model!AP899-AP1062+AP1010)+AP1062-AP957+AP958,Model!AP900+Model!AP901-Model!AP899+AP1010-AP957+AP958)</f>
        <v>2.407076019</v>
      </c>
      <c r="AQ1114" s="160">
        <f>IF(Model!AQ900+Model!AQ901-Model!AQ899-AQ1062+AQ1010&gt;0,(1-'Assumptions (Solar)'!AP33)*(Model!AQ900+Model!AQ901-Model!AQ899-AQ1062+AQ1010)+AQ1062-AQ957+AQ958,Model!AQ900+Model!AQ901-Model!AQ899+AQ1010-AQ957+AQ958)</f>
        <v>2.601415735</v>
      </c>
      <c r="AR1114" s="160">
        <f>IF(Model!AR900+Model!AR901-Model!AR899-AR1062+AR1010&gt;0,(1-'Assumptions (Solar)'!AQ33)*(Model!AR900+Model!AR901-Model!AR899-AR1062+AR1010)+AR1062-AR957+AR958,Model!AR900+Model!AR901-Model!AR899+AR1010-AR957+AR958)</f>
        <v>2.770655069</v>
      </c>
      <c r="AS1114" s="160">
        <f>IF(Model!AS900+Model!AS901-Model!AS899-AS1062+AS1010&gt;0,(1-'Assumptions (Solar)'!AR33)*(Model!AS900+Model!AS901-Model!AS899-AS1062+AS1010)+AS1062-AS957+AS958,Model!AS900+Model!AS901-Model!AS899+AS1010-AS957+AS958)</f>
        <v>2.820238842</v>
      </c>
      <c r="AT1114" s="160">
        <f>IF(Model!AT900+Model!AT901-Model!AT899-AT1062+AT1010&gt;0,(1-'Assumptions (Solar)'!AS33)*(Model!AT900+Model!AT901-Model!AT899-AT1062+AT1010)+AT1062-AT957+AT958,Model!AT900+Model!AT901-Model!AT899+AT1010-AT957+AT958)</f>
        <v>3.015386643</v>
      </c>
      <c r="AU1114" s="160">
        <f>IF(Model!AU900+Model!AU901-Model!AU899-AU1062+AU1010&gt;0,(1-'Assumptions (Solar)'!AT33)*(Model!AU900+Model!AU901-Model!AU899-AU1062+AU1010)+AU1062-AU957+AU958,Model!AU900+Model!AU901-Model!AU899+AU1010-AU957+AU958)</f>
        <v>3.598763348</v>
      </c>
      <c r="AV1114" s="160">
        <f>IF(Model!AV900+Model!AV901-Model!AV899-AV1062+AV1010&gt;0,(1-'Assumptions (Solar)'!AU33)*(Model!AV900+Model!AV901-Model!AV899-AV1062+AV1010)+AV1062-AV957+AV958,Model!AV900+Model!AV901-Model!AV899+AV1010-AV957+AV958)</f>
        <v>3.870084593</v>
      </c>
      <c r="AW1114" s="160">
        <f>IF(Model!AW900+Model!AW901-Model!AW899-AW1062+AW1010&gt;0,(1-'Assumptions (Solar)'!AV33)*(Model!AW900+Model!AW901-Model!AW899-AW1062+AW1010)+AW1062-AW957+AW958,Model!AW900+Model!AW901-Model!AW899+AW1010-AW957+AW958)</f>
        <v>3.638004189</v>
      </c>
      <c r="AX1114" s="160">
        <f>IF(Model!AX900+Model!AX901-Model!AX899-AX1062+AX1010&gt;0,(1-'Assumptions (Solar)'!AW33)*(Model!AX900+Model!AX901-Model!AX899-AX1062+AX1010)+AX1062-AX957+AX958,Model!AX900+Model!AX901-Model!AX899+AX1010-AX957+AX958)</f>
        <v>3.878118442</v>
      </c>
      <c r="AY1114" s="160">
        <f>IF(Model!AY900+Model!AY901-Model!AY899-AY1062+AY1010&gt;0,(1-'Assumptions (Solar)'!AX33)*(Model!AY900+Model!AY901-Model!AY899-AY1062+AY1010)+AY1062-AY957+AY958,Model!AY900+Model!AY901-Model!AY899+AY1010-AY957+AY958)</f>
        <v>4.251248907</v>
      </c>
      <c r="AZ1114" s="160">
        <f>IF(Model!AZ900+Model!AZ901-Model!AZ899-AZ1062+AZ1010&gt;0,(1-'Assumptions (Solar)'!AY33)*(Model!AZ900+Model!AZ901-Model!AZ899-AZ1062+AZ1010)+AZ1062-AZ957+AZ958,Model!AZ900+Model!AZ901-Model!AZ899+AZ1010-AZ957+AZ958)</f>
        <v>4.548555396</v>
      </c>
      <c r="BA1114" s="160">
        <f>IF(Model!BA900+Model!BA901-Model!BA899-BA1062+BA1010&gt;0,(1-'Assumptions (Solar)'!AZ33)*(Model!BA900+Model!BA901-Model!BA899-BA1062+BA1010)+BA1062-BA957+BA958,Model!BA900+Model!BA901-Model!BA899+BA1010-BA957+BA958)</f>
        <v>5.780075613</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-0.1688183738</v>
      </c>
      <c r="X1115" s="160">
        <f>IF(Model!X900+Model!X901-Model!X899-X1062+X1010&gt;0,'Assumptions (Solar)'!W33*(Model!X900+Model!X901-Model!X899-X1062+X1010)-'Assumptions (Solar)'!W34*Model!X898/10^3,-'Assumptions (Solar)'!W34*Model!X898/10^3)</f>
        <v>-0.2462111929</v>
      </c>
      <c r="Y1115" s="160">
        <f>IF(Model!Y900+Model!Y901-Model!Y899-Y1062+Y1010&gt;0,'Assumptions (Solar)'!X33*(Model!Y900+Model!Y901-Model!Y899-Y1062+Y1010)-'Assumptions (Solar)'!X34*Model!Y898/10^3,-'Assumptions (Solar)'!X34*Model!Y898/10^3)</f>
        <v>-0.3266165392</v>
      </c>
      <c r="Z1115" s="160">
        <f>IF(Model!Z900+Model!Z901-Model!Z899-Z1062+Z1010&gt;0,'Assumptions (Solar)'!Y33*(Model!Z900+Model!Z901-Model!Z899-Z1062+Z1010)-'Assumptions (Solar)'!Y34*Model!Z898/10^3,-'Assumptions (Solar)'!Y34*Model!Z898/10^3)</f>
        <v>-0.4101236459</v>
      </c>
      <c r="AA1115" s="160">
        <f>IF(Model!AA900+Model!AA901-Model!AA899-AA1062+AA1010&gt;0,'Assumptions (Solar)'!Z33*(Model!AA900+Model!AA901-Model!AA899-AA1062+AA1010)-'Assumptions (Solar)'!Z34*Model!AA898/10^3,-'Assumptions (Solar)'!Z34*Model!AA898/10^3)</f>
        <v>-0.4968241046</v>
      </c>
      <c r="AB1115" s="160">
        <f>IF(Model!AB900+Model!AB901-Model!AB899-AB1062+AB1010&gt;0,'Assumptions (Solar)'!AA33*(Model!AB900+Model!AB901-Model!AB899-AB1062+AB1010)-'Assumptions (Solar)'!AA34*Model!AB898/10^3,-'Assumptions (Solar)'!AA34*Model!AB898/10^3)</f>
        <v>-0.5868119233</v>
      </c>
      <c r="AC1115" s="160">
        <f>IF(Model!AC900+Model!AC901-Model!AC899-AC1062+AC1010&gt;0,'Assumptions (Solar)'!AB33*(Model!AC900+Model!AC901-Model!AC899-AC1062+AC1010)-'Assumptions (Solar)'!AB34*Model!AC898/10^3,-'Assumptions (Solar)'!AB34*Model!AC898/10^3)</f>
        <v>-0.6801835866</v>
      </c>
      <c r="AD1115" s="160">
        <f>IF(Model!AD900+Model!AD901-Model!AD899-AD1062+AD1010&gt;0,'Assumptions (Solar)'!AC33*(Model!AD900+Model!AD901-Model!AD899-AD1062+AD1010)-'Assumptions (Solar)'!AC34*Model!AD898/10^3,-'Assumptions (Solar)'!AC34*Model!AD898/10^3)</f>
        <v>-0.7770381171</v>
      </c>
      <c r="AE1115" s="160">
        <f>IF(Model!AE900+Model!AE901-Model!AE899-AE1062+AE1010&gt;0,'Assumptions (Solar)'!AD33*(Model!AE900+Model!AE901-Model!AE899-AE1062+AE1010)-'Assumptions (Solar)'!AD34*Model!AE898/10^3,-'Assumptions (Solar)'!AD34*Model!AE898/10^3)</f>
        <v>-0.8327107175</v>
      </c>
      <c r="AF1115" s="160">
        <f>IF(Model!AF900+Model!AF901-Model!AF899-AF1062+AF1010&gt;0,'Assumptions (Solar)'!AE33*(Model!AF900+Model!AF901-Model!AF899-AF1062+AF1010)-'Assumptions (Solar)'!AE34*Model!AF898/10^3,-'Assumptions (Solar)'!AE34*Model!AF898/10^3)</f>
        <v>-0.8862261819</v>
      </c>
      <c r="AG1115" s="160">
        <f>IF(Model!AG900+Model!AG901-Model!AG899-AG1062+AG1010&gt;0,'Assumptions (Solar)'!AF33*(Model!AG900+Model!AG901-Model!AG899-AG1062+AG1010)-'Assumptions (Solar)'!AF34*Model!AG898/10^3,-'Assumptions (Solar)'!AF34*Model!AG898/10^3)</f>
        <v>-0.9393209307</v>
      </c>
      <c r="AH1115" s="160">
        <f>IF(Model!AH900+Model!AH901-Model!AH899-AH1062+AH1010&gt;0,'Assumptions (Solar)'!AG33*(Model!AH900+Model!AH901-Model!AH899-AH1062+AH1010)-'Assumptions (Solar)'!AG34*Model!AH898/10^3,-'Assumptions (Solar)'!AG34*Model!AH898/10^3)</f>
        <v>-0.9930028833</v>
      </c>
      <c r="AI1115" s="160">
        <f>IF(Model!AI900+Model!AI901-Model!AI899-AI1062+AI1010&gt;0,'Assumptions (Solar)'!AH33*(Model!AI900+Model!AI901-Model!AI899-AI1062+AI1010)-'Assumptions (Solar)'!AH34*Model!AI898/10^3,-'Assumptions (Solar)'!AH34*Model!AI898/10^3)</f>
        <v>-1.054516321</v>
      </c>
      <c r="AJ1115" s="160">
        <f>IF(Model!AJ900+Model!AJ901-Model!AJ899-AJ1062+AJ1010&gt;0,'Assumptions (Solar)'!AI33*(Model!AJ900+Model!AJ901-Model!AJ899-AJ1062+AJ1010)-'Assumptions (Solar)'!AI34*Model!AJ898/10^3,-'Assumptions (Solar)'!AI34*Model!AJ898/10^3)</f>
        <v>-1.122927336</v>
      </c>
      <c r="AK1115" s="160">
        <f>IF(Model!AK900+Model!AK901-Model!AK899-AK1062+AK1010&gt;0,'Assumptions (Solar)'!AJ33*(Model!AK900+Model!AK901-Model!AK899-AK1062+AK1010)-'Assumptions (Solar)'!AJ34*Model!AK898/10^3,-'Assumptions (Solar)'!AJ34*Model!AK898/10^3)</f>
        <v>-1.196539182</v>
      </c>
      <c r="AL1115" s="160">
        <f>IF(Model!AL900+Model!AL901-Model!AL899-AL1062+AL1010&gt;0,'Assumptions (Solar)'!AK33*(Model!AL900+Model!AL901-Model!AL899-AL1062+AL1010)-'Assumptions (Solar)'!AK34*Model!AL898/10^3,-'Assumptions (Solar)'!AK34*Model!AL898/10^3)</f>
        <v>-1.273592819</v>
      </c>
      <c r="AM1115" s="160">
        <f>IF(Model!AM900+Model!AM901-Model!AM899-AM1062+AM1010&gt;0,'Assumptions (Solar)'!AL33*(Model!AM900+Model!AM901-Model!AM899-AM1062+AM1010)-'Assumptions (Solar)'!AL34*Model!AM898/10^3,-'Assumptions (Solar)'!AL34*Model!AM898/10^3)</f>
        <v>-1.352829028</v>
      </c>
      <c r="AN1115" s="160">
        <f>IF(Model!AN900+Model!AN901-Model!AN899-AN1062+AN1010&gt;0,'Assumptions (Solar)'!AM33*(Model!AN900+Model!AN901-Model!AN899-AN1062+AN1010)-'Assumptions (Solar)'!AM34*Model!AN898/10^3,-'Assumptions (Solar)'!AM34*Model!AN898/10^3)</f>
        <v>-1.437759581</v>
      </c>
      <c r="AO1115" s="160">
        <f>IF(Model!AO900+Model!AO901-Model!AO899-AO1062+AO1010&gt;0,'Assumptions (Solar)'!AN33*(Model!AO900+Model!AO901-Model!AO899-AO1062+AO1010)-'Assumptions (Solar)'!AN34*Model!AO898/10^3,-'Assumptions (Solar)'!AN34*Model!AO898/10^3)</f>
        <v>-1.523297399</v>
      </c>
      <c r="AP1115" s="160">
        <f>IF(Model!AP900+Model!AP901-Model!AP899-AP1062+AP1010&gt;0,'Assumptions (Solar)'!AO33*(Model!AP900+Model!AP901-Model!AP899-AP1062+AP1010)-'Assumptions (Solar)'!AO34*Model!AP898/10^3,-'Assumptions (Solar)'!AO34*Model!AP898/10^3)</f>
        <v>-1.612049304</v>
      </c>
      <c r="AQ1115" s="160">
        <f>IF(Model!AQ900+Model!AQ901-Model!AQ899-AQ1062+AQ1010&gt;0,'Assumptions (Solar)'!AP33*(Model!AQ900+Model!AQ901-Model!AQ899-AQ1062+AQ1010)-'Assumptions (Solar)'!AP34*Model!AQ898/10^3,-'Assumptions (Solar)'!AP34*Model!AQ898/10^3)</f>
        <v>-1.705966572</v>
      </c>
      <c r="AR1115" s="160">
        <f>IF(Model!AR900+Model!AR901-Model!AR899-AR1062+AR1010&gt;0,'Assumptions (Solar)'!AQ33*(Model!AR900+Model!AR901-Model!AR899-AR1062+AR1010)-'Assumptions (Solar)'!AQ34*Model!AR898/10^3,-'Assumptions (Solar)'!AQ34*Model!AR898/10^3)</f>
        <v>-1.808185805</v>
      </c>
      <c r="AS1115" s="160">
        <f>IF(Model!AS900+Model!AS901-Model!AS899-AS1062+AS1010&gt;0,'Assumptions (Solar)'!AR33*(Model!AS900+Model!AS901-Model!AS899-AS1062+AS1010)-'Assumptions (Solar)'!AR34*Model!AS898/10^3,-'Assumptions (Solar)'!AR34*Model!AS898/10^3)</f>
        <v>-1.923405301</v>
      </c>
      <c r="AT1115" s="160">
        <f>IF(Model!AT900+Model!AT901-Model!AT899-AT1062+AT1010&gt;0,'Assumptions (Solar)'!AS33*(Model!AT900+Model!AT901-Model!AT899-AT1062+AT1010)-'Assumptions (Solar)'!AS34*Model!AT898/10^3,-'Assumptions (Solar)'!AS34*Model!AT898/10^3)</f>
        <v>-2.065214957</v>
      </c>
      <c r="AU1115" s="160">
        <f>IF(Model!AU900+Model!AU901-Model!AU899-AU1062+AU1010&gt;0,'Assumptions (Solar)'!AT33*(Model!AU900+Model!AU901-Model!AU899-AU1062+AU1010)-'Assumptions (Solar)'!AT34*Model!AU898/10^3,-'Assumptions (Solar)'!AT34*Model!AU898/10^3)</f>
        <v>-2.218181943</v>
      </c>
      <c r="AV1115" s="160">
        <f>IF(Model!AV900+Model!AV901-Model!AV899-AV1062+AV1010&gt;0,'Assumptions (Solar)'!AU33*(Model!AV900+Model!AV901-Model!AV899-AV1062+AV1010)-'Assumptions (Solar)'!AU34*Model!AV898/10^3,-'Assumptions (Solar)'!AU34*Model!AV898/10^3)</f>
        <v>-2.316172088</v>
      </c>
      <c r="AW1115" s="160">
        <f>IF(Model!AW900+Model!AW901-Model!AW899-AW1062+AW1010&gt;0,'Assumptions (Solar)'!AV33*(Model!AW900+Model!AW901-Model!AW899-AW1062+AW1010)-'Assumptions (Solar)'!AV34*Model!AW898/10^3,-'Assumptions (Solar)'!AV34*Model!AW898/10^3)</f>
        <v>-2.388248807</v>
      </c>
      <c r="AX1115" s="160">
        <f>IF(Model!AX900+Model!AX901-Model!AX899-AX1062+AX1010&gt;0,'Assumptions (Solar)'!AW33*(Model!AX900+Model!AX901-Model!AX899-AX1062+AX1010)-'Assumptions (Solar)'!AW34*Model!AX898/10^3,-'Assumptions (Solar)'!AW34*Model!AX898/10^3)</f>
        <v>-2.538523075</v>
      </c>
      <c r="AY1115" s="160">
        <f>IF(Model!AY900+Model!AY901-Model!AY899-AY1062+AY1010&gt;0,'Assumptions (Solar)'!AX33*(Model!AY900+Model!AY901-Model!AY899-AY1062+AY1010)-'Assumptions (Solar)'!AX34*Model!AY898/10^3,-'Assumptions (Solar)'!AX34*Model!AY898/10^3)</f>
        <v>-2.704182977</v>
      </c>
      <c r="AZ1115" s="160">
        <f>IF(Model!AZ900+Model!AZ901-Model!AZ899-AZ1062+AZ1010&gt;0,'Assumptions (Solar)'!AY33*(Model!AZ900+Model!AZ901-Model!AZ899-AZ1062+AZ1010)-'Assumptions (Solar)'!AY34*Model!AZ898/10^3,-'Assumptions (Solar)'!AY34*Model!AZ898/10^3)</f>
        <v>-2.848568274</v>
      </c>
      <c r="BA1115" s="160">
        <f>IF(Model!BA900+Model!BA901-Model!BA899-BA1062+BA1010&gt;0,'Assumptions (Solar)'!AZ33*(Model!BA900+Model!BA901-Model!BA899-BA1062+BA1010)-'Assumptions (Solar)'!AZ34*Model!BA898/10^3,-'Assumptions (Solar)'!AZ34*Model!BA898/10^3)</f>
        <v>-2.996818228</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v>
      </c>
      <c r="M1116" s="256">
        <f>M902*'Assumptions (Solar)'!$V$32/1000000000</f>
        <v>0.022657</v>
      </c>
      <c r="N1116" s="256">
        <f>N902*'Assumptions (Solar)'!$V$32/1000000000</f>
        <v>0.0489</v>
      </c>
      <c r="O1116" s="256">
        <f>O902*'Assumptions (Solar)'!$V$32/1000000000</f>
        <v>0.05216</v>
      </c>
      <c r="P1116" s="256">
        <f>P902*'Assumptions (Solar)'!$V$32/1000000000</f>
        <v>0.082641</v>
      </c>
      <c r="Q1116" s="256">
        <f>Q902*'Assumptions (Solar)'!$V$32/1000000000</f>
        <v>0.088835</v>
      </c>
      <c r="R1116" s="256">
        <f>R902*'Assumptions (Solar)'!$V$32/1000000000</f>
        <v>0.227059</v>
      </c>
      <c r="S1116" s="256">
        <f>S902*'Assumptions (Solar)'!$V$32/1000000000</f>
        <v>0.43358</v>
      </c>
      <c r="T1116" s="256">
        <f>T902*'Assumptions (Solar)'!$V$32/1000000000</f>
        <v>1.056403</v>
      </c>
      <c r="U1116" s="256">
        <f>U902*'Assumptions (Solar)'!$V$32/1000000000</f>
        <v>1.155018</v>
      </c>
      <c r="V1116" s="256">
        <f>V902*'Assumptions (Solar)'!$V$32/1000000000</f>
        <v>0</v>
      </c>
      <c r="W1116" s="256">
        <f>W902*'Assumptions (Solar)'!$V$32/1000000000</f>
        <v>0</v>
      </c>
      <c r="X1116" s="256">
        <f>X902*'Assumptions (Solar)'!$V$32/1000000000</f>
        <v>1.554592695</v>
      </c>
      <c r="Y1116" s="256">
        <f>Y902*'Assumptions (Solar)'!$V$32/1000000000</f>
        <v>1.554592695</v>
      </c>
      <c r="Z1116" s="256">
        <f>Z902*'Assumptions (Solar)'!$V$32/1000000000</f>
        <v>1.554592695</v>
      </c>
      <c r="AA1116" s="256">
        <f>AA902*'Assumptions (Solar)'!$V$32/1000000000</f>
        <v>1.554592695</v>
      </c>
      <c r="AB1116" s="256">
        <f>AB902*'Assumptions (Solar)'!$V$32/1000000000</f>
        <v>1.554592695</v>
      </c>
      <c r="AC1116" s="256">
        <f>AC902*'Assumptions (Solar)'!$V$32/1000000000</f>
        <v>1.554592695</v>
      </c>
      <c r="AD1116" s="256">
        <f>AD902*'Assumptions (Solar)'!$V$32/1000000000</f>
        <v>1.554592695</v>
      </c>
      <c r="AE1116" s="256">
        <f>AE902*'Assumptions (Solar)'!$V$32/1000000000</f>
        <v>1.554592695</v>
      </c>
      <c r="AF1116" s="256">
        <f>AF902*'Assumptions (Solar)'!$V$32/1000000000</f>
        <v>1.554592695</v>
      </c>
      <c r="AG1116" s="256">
        <f>AG902*'Assumptions (Solar)'!$V$32/1000000000</f>
        <v>1.554592695</v>
      </c>
      <c r="AH1116" s="256">
        <f>AH902*'Assumptions (Solar)'!$V$32/1000000000</f>
        <v>1.554592695</v>
      </c>
      <c r="AI1116" s="256">
        <f>AI902*'Assumptions (Solar)'!$V$32/1000000000</f>
        <v>1.554592695</v>
      </c>
      <c r="AJ1116" s="256">
        <f>AJ902*'Assumptions (Solar)'!$V$32/1000000000</f>
        <v>1.554592695</v>
      </c>
      <c r="AK1116" s="256">
        <f>AK902*'Assumptions (Solar)'!$V$32/1000000000</f>
        <v>1.554592695</v>
      </c>
      <c r="AL1116" s="256">
        <f>AL902*'Assumptions (Solar)'!$V$32/1000000000</f>
        <v>1.554592695</v>
      </c>
      <c r="AM1116" s="256">
        <f>AM902*'Assumptions (Solar)'!$V$32/1000000000</f>
        <v>1.577249695</v>
      </c>
      <c r="AN1116" s="256">
        <f>AN902*'Assumptions (Solar)'!$V$32/1000000000</f>
        <v>1.603492695</v>
      </c>
      <c r="AO1116" s="256">
        <f>AO902*'Assumptions (Solar)'!$V$32/1000000000</f>
        <v>1.606752695</v>
      </c>
      <c r="AP1116" s="256">
        <f>AP902*'Assumptions (Solar)'!$V$32/1000000000</f>
        <v>1.637233695</v>
      </c>
      <c r="AQ1116" s="256">
        <f>AQ902*'Assumptions (Solar)'!$V$32/1000000000</f>
        <v>1.643427695</v>
      </c>
      <c r="AR1116" s="256">
        <f>AR902*'Assumptions (Solar)'!$V$32/1000000000</f>
        <v>1.781651695</v>
      </c>
      <c r="AS1116" s="256">
        <f>AS902*'Assumptions (Solar)'!$V$32/1000000000</f>
        <v>1.988172695</v>
      </c>
      <c r="AT1116" s="256">
        <f>AT902*'Assumptions (Solar)'!$V$32/1000000000</f>
        <v>2.610995695</v>
      </c>
      <c r="AU1116" s="256">
        <f>AU902*'Assumptions (Solar)'!$V$32/1000000000</f>
        <v>2.709610695</v>
      </c>
      <c r="AV1116" s="256">
        <f>AV902*'Assumptions (Solar)'!$V$32/1000000000</f>
        <v>1.554592695</v>
      </c>
      <c r="AW1116" s="256">
        <f>AW902*'Assumptions (Solar)'!$V$32/1000000000</f>
        <v>1.554592695</v>
      </c>
      <c r="AX1116" s="256">
        <f>AX902*'Assumptions (Solar)'!$V$32/1000000000</f>
        <v>3.109185391</v>
      </c>
      <c r="AY1116" s="256">
        <f>AY902*'Assumptions (Solar)'!$V$32/1000000000</f>
        <v>3.109185391</v>
      </c>
      <c r="AZ1116" s="256">
        <f>AZ902*'Assumptions (Solar)'!$V$32/1000000000</f>
        <v>3.109185391</v>
      </c>
      <c r="BA1116" s="256">
        <f>BA902*'Assumptions (Solar)'!$V$32/1000000000</f>
        <v>3.109185391</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0</v>
      </c>
      <c r="AZ1120" s="252">
        <f>'Assumptions (Nuclear)'!AY46</f>
        <v>0</v>
      </c>
      <c r="BA1120" s="252">
        <f>'Assumptions (Nuclear)'!AZ46</f>
        <v>1354.3</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5138.6</v>
      </c>
      <c r="Y1121" s="167">
        <f>X1121-'Assumptions (Nuclear)'!X46+X1129</f>
        <v>5162.159233</v>
      </c>
      <c r="Z1121" s="167">
        <f>Y1121-'Assumptions (Nuclear)'!Y46+Y1129</f>
        <v>5185.718466</v>
      </c>
      <c r="AA1121" s="167">
        <f>Z1121-'Assumptions (Nuclear)'!Z46+Z1129</f>
        <v>5209.277698</v>
      </c>
      <c r="AB1121" s="167">
        <f>AA1121-'Assumptions (Nuclear)'!AA46+AA1129</f>
        <v>5232.836931</v>
      </c>
      <c r="AC1121" s="167">
        <f>AB1121-'Assumptions (Nuclear)'!AB46+AB1129</f>
        <v>5256.396164</v>
      </c>
      <c r="AD1121" s="167">
        <f>AC1121-'Assumptions (Nuclear)'!AC46+AC1129</f>
        <v>5279.955397</v>
      </c>
      <c r="AE1121" s="167">
        <f>AD1121-'Assumptions (Nuclear)'!AD46+AD1129</f>
        <v>5303.51463</v>
      </c>
      <c r="AF1121" s="167">
        <f>AE1121-'Assumptions (Nuclear)'!AE46+AE1129</f>
        <v>5327.073862</v>
      </c>
      <c r="AG1121" s="167">
        <f>AF1121-'Assumptions (Nuclear)'!AF46+AF1129</f>
        <v>5350.633095</v>
      </c>
      <c r="AH1121" s="167">
        <f>AG1121-'Assumptions (Nuclear)'!AG46+AG1129</f>
        <v>5374.192328</v>
      </c>
      <c r="AI1121" s="167">
        <f>AH1121-'Assumptions (Nuclear)'!AH46+AH1129</f>
        <v>5397.751561</v>
      </c>
      <c r="AJ1121" s="167">
        <f>AI1121-'Assumptions (Nuclear)'!AI46+AI1129</f>
        <v>5421.310794</v>
      </c>
      <c r="AK1121" s="167">
        <f>AJ1121-'Assumptions (Nuclear)'!AJ46+AJ1129</f>
        <v>5444.870027</v>
      </c>
      <c r="AL1121" s="167">
        <f>AK1121-'Assumptions (Nuclear)'!AK46+AK1129</f>
        <v>5468.429259</v>
      </c>
      <c r="AM1121" s="167">
        <f>AL1121-'Assumptions (Nuclear)'!AL46+AL1129</f>
        <v>5491.988492</v>
      </c>
      <c r="AN1121" s="167">
        <f>AM1121-'Assumptions (Nuclear)'!AM46+AM1129</f>
        <v>5515.547725</v>
      </c>
      <c r="AO1121" s="167">
        <f>AN1121-'Assumptions (Nuclear)'!AN46+AN1129</f>
        <v>5539.106958</v>
      </c>
      <c r="AP1121" s="167">
        <f>AO1121-'Assumptions (Nuclear)'!AO46+AO1129</f>
        <v>5562.666191</v>
      </c>
      <c r="AQ1121" s="167">
        <f>AP1121-'Assumptions (Nuclear)'!AP46+AP1129</f>
        <v>5586.225423</v>
      </c>
      <c r="AR1121" s="167">
        <f>AQ1121-'Assumptions (Nuclear)'!AQ46+AQ1129</f>
        <v>5609.784656</v>
      </c>
      <c r="AS1121" s="167">
        <f>AR1121-'Assumptions (Nuclear)'!AR46+AR1129</f>
        <v>5633.343889</v>
      </c>
      <c r="AT1121" s="167">
        <f>AS1121-'Assumptions (Nuclear)'!AS46+AS1129</f>
        <v>5656.903122</v>
      </c>
      <c r="AU1121" s="167">
        <f>AT1121-'Assumptions (Nuclear)'!AT46+AT1129</f>
        <v>5680.462355</v>
      </c>
      <c r="AV1121" s="167">
        <f>AU1121-'Assumptions (Nuclear)'!AU46+AU1129</f>
        <v>5704.021587</v>
      </c>
      <c r="AW1121" s="167">
        <f>AV1121-'Assumptions (Nuclear)'!AV46+AV1129</f>
        <v>5727.58082</v>
      </c>
      <c r="AX1121" s="167">
        <f>AW1121-'Assumptions (Nuclear)'!AW46+AW1129</f>
        <v>5751.140053</v>
      </c>
      <c r="AY1121" s="167">
        <f>AX1121-'Assumptions (Nuclear)'!AX46+AX1129</f>
        <v>5774.699286</v>
      </c>
      <c r="AZ1121" s="167">
        <f>AY1121-'Assumptions (Nuclear)'!AY46+AY1129</f>
        <v>5798.258519</v>
      </c>
      <c r="BA1121" s="167">
        <f>AZ1121-'Assumptions (Nuclear)'!AZ46+AZ1129</f>
        <v>4467.517752</v>
      </c>
    </row>
    <row r="1122" ht="15.75" customHeight="1">
      <c r="A1122" s="261" t="s">
        <v>350</v>
      </c>
      <c r="B1122" s="150" t="s">
        <v>149</v>
      </c>
      <c r="C1122" s="151">
        <v>5138.6</v>
      </c>
      <c r="D1122" s="151">
        <v>5138.6</v>
      </c>
      <c r="E1122" s="151">
        <v>5138.6</v>
      </c>
      <c r="F1122" s="151">
        <v>5138.6</v>
      </c>
      <c r="G1122" s="151">
        <v>5138.6</v>
      </c>
      <c r="H1122" s="151">
        <v>5138.6</v>
      </c>
      <c r="I1122" s="151">
        <v>5138.6</v>
      </c>
      <c r="J1122" s="151">
        <v>5138.6</v>
      </c>
      <c r="K1122" s="151">
        <v>5138.6</v>
      </c>
      <c r="L1122" s="151">
        <v>5138.6</v>
      </c>
      <c r="M1122" s="151">
        <v>5138.6</v>
      </c>
      <c r="N1122" s="151">
        <v>5138.6</v>
      </c>
      <c r="O1122" s="151">
        <v>5138.6</v>
      </c>
      <c r="P1122" s="151">
        <v>5138.6</v>
      </c>
      <c r="Q1122" s="151">
        <v>5138.6</v>
      </c>
      <c r="R1122" s="151">
        <v>5138.6</v>
      </c>
      <c r="S1122" s="151">
        <v>5138.6</v>
      </c>
      <c r="T1122" s="151">
        <v>5138.6</v>
      </c>
      <c r="U1122" s="151">
        <v>5138.6</v>
      </c>
      <c r="V1122" s="172">
        <f t="shared" ref="V1122:W1122" si="44">U1122+V1129</f>
        <v>5138.6</v>
      </c>
      <c r="W1122" s="153">
        <f t="shared" si="44"/>
        <v>5138.6</v>
      </c>
      <c r="X1122" s="154">
        <f t="shared" ref="X1122:AZ1122" si="45">W1122+($BA$1122-$W$1122)/($BA$2-$W$2)</f>
        <v>5162.159233</v>
      </c>
      <c r="Y1122" s="154">
        <f t="shared" si="45"/>
        <v>5185.718466</v>
      </c>
      <c r="Z1122" s="154">
        <f t="shared" si="45"/>
        <v>5209.277698</v>
      </c>
      <c r="AA1122" s="154">
        <f t="shared" si="45"/>
        <v>5232.836931</v>
      </c>
      <c r="AB1122" s="154">
        <f t="shared" si="45"/>
        <v>5256.396164</v>
      </c>
      <c r="AC1122" s="154">
        <f t="shared" si="45"/>
        <v>5279.955397</v>
      </c>
      <c r="AD1122" s="154">
        <f t="shared" si="45"/>
        <v>5303.51463</v>
      </c>
      <c r="AE1122" s="154">
        <f t="shared" si="45"/>
        <v>5327.073862</v>
      </c>
      <c r="AF1122" s="154">
        <f t="shared" si="45"/>
        <v>5350.633095</v>
      </c>
      <c r="AG1122" s="154">
        <f t="shared" si="45"/>
        <v>5374.192328</v>
      </c>
      <c r="AH1122" s="154">
        <f t="shared" si="45"/>
        <v>5397.751561</v>
      </c>
      <c r="AI1122" s="154">
        <f t="shared" si="45"/>
        <v>5421.310794</v>
      </c>
      <c r="AJ1122" s="154">
        <f t="shared" si="45"/>
        <v>5444.870027</v>
      </c>
      <c r="AK1122" s="154">
        <f t="shared" si="45"/>
        <v>5468.429259</v>
      </c>
      <c r="AL1122" s="154">
        <f t="shared" si="45"/>
        <v>5491.988492</v>
      </c>
      <c r="AM1122" s="154">
        <f t="shared" si="45"/>
        <v>5515.547725</v>
      </c>
      <c r="AN1122" s="154">
        <f t="shared" si="45"/>
        <v>5539.106958</v>
      </c>
      <c r="AO1122" s="154">
        <f t="shared" si="45"/>
        <v>5562.666191</v>
      </c>
      <c r="AP1122" s="154">
        <f t="shared" si="45"/>
        <v>5586.225423</v>
      </c>
      <c r="AQ1122" s="154">
        <f t="shared" si="45"/>
        <v>5609.784656</v>
      </c>
      <c r="AR1122" s="154">
        <f t="shared" si="45"/>
        <v>5633.343889</v>
      </c>
      <c r="AS1122" s="154">
        <f t="shared" si="45"/>
        <v>5656.903122</v>
      </c>
      <c r="AT1122" s="154">
        <f t="shared" si="45"/>
        <v>5680.462355</v>
      </c>
      <c r="AU1122" s="154">
        <f t="shared" si="45"/>
        <v>5704.021587</v>
      </c>
      <c r="AV1122" s="154">
        <f t="shared" si="45"/>
        <v>5727.58082</v>
      </c>
      <c r="AW1122" s="154">
        <f t="shared" si="45"/>
        <v>5751.140053</v>
      </c>
      <c r="AX1122" s="154">
        <f t="shared" si="45"/>
        <v>5774.699286</v>
      </c>
      <c r="AY1122" s="154">
        <f t="shared" si="45"/>
        <v>5798.258519</v>
      </c>
      <c r="AZ1122" s="154">
        <f t="shared" si="45"/>
        <v>5821.817752</v>
      </c>
      <c r="BA1122" s="155">
        <f>Inputs!$H$4</f>
        <v>5845.376984</v>
      </c>
    </row>
    <row r="1123" ht="15.75" customHeight="1">
      <c r="A1123" s="262" t="s">
        <v>28</v>
      </c>
      <c r="B1123" s="159" t="s">
        <v>150</v>
      </c>
      <c r="C1123" s="156">
        <v>37.555807</v>
      </c>
      <c r="D1123" s="156">
        <v>38.162863</v>
      </c>
      <c r="E1123" s="156">
        <v>35.618004</v>
      </c>
      <c r="F1123" s="156">
        <v>33.437484</v>
      </c>
      <c r="G1123" s="156">
        <v>40.435372</v>
      </c>
      <c r="H1123" s="156">
        <v>38.232493</v>
      </c>
      <c r="I1123" s="156">
        <v>41.264278</v>
      </c>
      <c r="J1123" s="156">
        <v>40.95503</v>
      </c>
      <c r="K1123" s="156">
        <v>40.72737</v>
      </c>
      <c r="L1123" s="156">
        <v>41.497617</v>
      </c>
      <c r="M1123" s="156">
        <v>41.335248</v>
      </c>
      <c r="N1123" s="156">
        <v>39.648457</v>
      </c>
      <c r="O1123" s="156">
        <v>38.441017</v>
      </c>
      <c r="P1123" s="156">
        <v>38.314996</v>
      </c>
      <c r="Q1123" s="156">
        <v>39.287443</v>
      </c>
      <c r="R1123" s="156">
        <v>39.354677</v>
      </c>
      <c r="S1123" s="156">
        <v>42.079445</v>
      </c>
      <c r="T1123" s="156">
        <v>38.581401</v>
      </c>
      <c r="U1123" s="156">
        <v>41.185739</v>
      </c>
      <c r="V1123" s="157">
        <f t="shared" ref="V1123:W1123" si="46">U1123</f>
        <v>41.185739</v>
      </c>
      <c r="W1123" s="157">
        <f t="shared" si="46"/>
        <v>41.185739</v>
      </c>
      <c r="X1123" s="154">
        <f t="shared" ref="X1123:AZ1123" si="47">W1123+($BA$1123-$W$1123)/($BA$2-$W$2)</f>
        <v>41.43438861</v>
      </c>
      <c r="Y1123" s="154">
        <f t="shared" si="47"/>
        <v>41.68303822</v>
      </c>
      <c r="Z1123" s="154">
        <f t="shared" si="47"/>
        <v>41.93168783</v>
      </c>
      <c r="AA1123" s="154">
        <f t="shared" si="47"/>
        <v>42.18033744</v>
      </c>
      <c r="AB1123" s="154">
        <f t="shared" si="47"/>
        <v>42.42898704</v>
      </c>
      <c r="AC1123" s="154">
        <f t="shared" si="47"/>
        <v>42.67763665</v>
      </c>
      <c r="AD1123" s="154">
        <f t="shared" si="47"/>
        <v>42.92628626</v>
      </c>
      <c r="AE1123" s="154">
        <f t="shared" si="47"/>
        <v>43.17493587</v>
      </c>
      <c r="AF1123" s="154">
        <f t="shared" si="47"/>
        <v>43.42358548</v>
      </c>
      <c r="AG1123" s="154">
        <f t="shared" si="47"/>
        <v>43.67223509</v>
      </c>
      <c r="AH1123" s="154">
        <f t="shared" si="47"/>
        <v>43.9208847</v>
      </c>
      <c r="AI1123" s="154">
        <f t="shared" si="47"/>
        <v>44.16953431</v>
      </c>
      <c r="AJ1123" s="154">
        <f t="shared" si="47"/>
        <v>44.41818391</v>
      </c>
      <c r="AK1123" s="154">
        <f t="shared" si="47"/>
        <v>44.66683352</v>
      </c>
      <c r="AL1123" s="154">
        <f t="shared" si="47"/>
        <v>44.91548313</v>
      </c>
      <c r="AM1123" s="154">
        <f t="shared" si="47"/>
        <v>45.16413274</v>
      </c>
      <c r="AN1123" s="154">
        <f t="shared" si="47"/>
        <v>45.41278235</v>
      </c>
      <c r="AO1123" s="154">
        <f t="shared" si="47"/>
        <v>45.66143196</v>
      </c>
      <c r="AP1123" s="154">
        <f t="shared" si="47"/>
        <v>45.91008157</v>
      </c>
      <c r="AQ1123" s="154">
        <f t="shared" si="47"/>
        <v>46.15873118</v>
      </c>
      <c r="AR1123" s="154">
        <f t="shared" si="47"/>
        <v>46.40738078</v>
      </c>
      <c r="AS1123" s="154">
        <f t="shared" si="47"/>
        <v>46.65603039</v>
      </c>
      <c r="AT1123" s="154">
        <f t="shared" si="47"/>
        <v>46.90468</v>
      </c>
      <c r="AU1123" s="154">
        <f t="shared" si="47"/>
        <v>47.15332961</v>
      </c>
      <c r="AV1123" s="154">
        <f t="shared" si="47"/>
        <v>47.40197922</v>
      </c>
      <c r="AW1123" s="154">
        <f t="shared" si="47"/>
        <v>47.65062883</v>
      </c>
      <c r="AX1123" s="154">
        <f t="shared" si="47"/>
        <v>47.89927844</v>
      </c>
      <c r="AY1123" s="154">
        <f t="shared" si="47"/>
        <v>48.14792805</v>
      </c>
      <c r="AZ1123" s="154">
        <f t="shared" si="47"/>
        <v>48.39657765</v>
      </c>
      <c r="BA1123" s="243">
        <f>Inputs!$I$4</f>
        <v>48.64522726</v>
      </c>
    </row>
    <row r="1124" ht="15.75" customHeight="1">
      <c r="A1124" s="262" t="s">
        <v>421</v>
      </c>
      <c r="B1124" s="159" t="s">
        <v>351</v>
      </c>
      <c r="C1124" s="95">
        <f>C1123*'Assumptions (Nuclear)'!B20/10^3</f>
        <v>0.6409946508</v>
      </c>
      <c r="D1124" s="95">
        <f>D1123*'Assumptions (Nuclear)'!C20/10^3</f>
        <v>0.6472522143</v>
      </c>
      <c r="E1124" s="95">
        <f>E1123*'Assumptions (Nuclear)'!D20/10^3</f>
        <v>0.6002849633</v>
      </c>
      <c r="F1124" s="95">
        <f>F1123*'Assumptions (Nuclear)'!E20/10^3</f>
        <v>0.559985482</v>
      </c>
      <c r="G1124" s="95">
        <f>G1123*'Assumptions (Nuclear)'!F20/10^3</f>
        <v>0.6729145346</v>
      </c>
      <c r="H1124" s="95">
        <f>H1123*'Assumptions (Nuclear)'!G20/10^3</f>
        <v>0.6430569121</v>
      </c>
      <c r="I1124" s="95">
        <f>I1123*'Assumptions (Nuclear)'!H20/10^3</f>
        <v>0.7109354636</v>
      </c>
      <c r="J1124" s="95">
        <f>J1123*'Assumptions (Nuclear)'!I20/10^3</f>
        <v>0.7390611468</v>
      </c>
      <c r="K1124" s="95">
        <f>K1123*'Assumptions (Nuclear)'!J20/10^3</f>
        <v>0.7488484727</v>
      </c>
      <c r="L1124" s="95">
        <f>L1123*'Assumptions (Nuclear)'!K20/10^3</f>
        <v>0.7886953653</v>
      </c>
      <c r="M1124" s="95">
        <f>M1123*'Assumptions (Nuclear)'!L20/10^3</f>
        <v>0.7958962944</v>
      </c>
      <c r="N1124" s="95">
        <f>N1123*'Assumptions (Nuclear)'!M20/10^3</f>
        <v>0.7733286652</v>
      </c>
      <c r="O1124" s="95">
        <f>O1123*'Assumptions (Nuclear)'!N20/10^3</f>
        <v>0.7618586006</v>
      </c>
      <c r="P1124" s="95">
        <f>P1123*'Assumptions (Nuclear)'!O20/10^3</f>
        <v>0.7617496206</v>
      </c>
      <c r="Q1124" s="95">
        <f>Q1123*'Assumptions (Nuclear)'!P20/10^3</f>
        <v>0.7860283778</v>
      </c>
      <c r="R1124" s="95">
        <f>R1123*'Assumptions (Nuclear)'!Q20/10^3</f>
        <v>0.8098294541</v>
      </c>
      <c r="S1124" s="95">
        <f>S1123*'Assumptions (Nuclear)'!R20/10^3</f>
        <v>0.874478602</v>
      </c>
      <c r="T1124" s="95">
        <f>T1123*'Assumptions (Nuclear)'!S20/10^3</f>
        <v>0.7882180224</v>
      </c>
      <c r="U1124" s="95">
        <f>U1123*'Assumptions (Nuclear)'!T20/10^3</f>
        <v>0.8691373156</v>
      </c>
      <c r="V1124" s="95">
        <f>V1123*'Assumptions (Nuclear)'!U20/10^3</f>
        <v>0.8746401226</v>
      </c>
      <c r="W1124" s="95">
        <f>W1123*'Assumptions (Nuclear)'!V20/10^3</f>
        <v>0.8865301881</v>
      </c>
      <c r="X1124" s="95">
        <f>X1123*'Assumptions (Nuclear)'!W20/10^3</f>
        <v>0.9040068753</v>
      </c>
      <c r="Y1124" s="95">
        <f>Y1123*'Assumptions (Nuclear)'!X20/10^3</f>
        <v>0.9217948934</v>
      </c>
      <c r="Z1124" s="95">
        <f>Z1123*'Assumptions (Nuclear)'!Y20/10^3</f>
        <v>0.9398994771</v>
      </c>
      <c r="AA1124" s="95">
        <f>AA1123*'Assumptions (Nuclear)'!Z20/10^3</f>
        <v>0.9583259461</v>
      </c>
      <c r="AB1124" s="95">
        <f>AB1123*'Assumptions (Nuclear)'!AA20/10^3</f>
        <v>0.9770797061</v>
      </c>
      <c r="AC1124" s="95">
        <f>AC1123*'Assumptions (Nuclear)'!AB20/10^3</f>
        <v>0.9961662505</v>
      </c>
      <c r="AD1124" s="95">
        <f>AD1123*'Assumptions (Nuclear)'!AC20/10^3</f>
        <v>1.015591161</v>
      </c>
      <c r="AE1124" s="95">
        <f>AE1123*'Assumptions (Nuclear)'!AD20/10^3</f>
        <v>1.035360111</v>
      </c>
      <c r="AF1124" s="95">
        <f>AF1123*'Assumptions (Nuclear)'!AE20/10^3</f>
        <v>1.055478864</v>
      </c>
      <c r="AG1124" s="95">
        <f>AG1123*'Assumptions (Nuclear)'!AF20/10^3</f>
        <v>1.075953277</v>
      </c>
      <c r="AH1124" s="95">
        <f>AH1123*'Assumptions (Nuclear)'!AG20/10^3</f>
        <v>1.096789302</v>
      </c>
      <c r="AI1124" s="95">
        <f>AI1123*'Assumptions (Nuclear)'!AH20/10^3</f>
        <v>1.117992987</v>
      </c>
      <c r="AJ1124" s="95">
        <f>AJ1123*'Assumptions (Nuclear)'!AI20/10^3</f>
        <v>1.139570478</v>
      </c>
      <c r="AK1124" s="95">
        <f>AK1123*'Assumptions (Nuclear)'!AJ20/10^3</f>
        <v>1.161528019</v>
      </c>
      <c r="AL1124" s="95">
        <f>AL1123*'Assumptions (Nuclear)'!AK20/10^3</f>
        <v>1.183871956</v>
      </c>
      <c r="AM1124" s="95">
        <f>AM1123*'Assumptions (Nuclear)'!AL20/10^3</f>
        <v>1.206608736</v>
      </c>
      <c r="AN1124" s="95">
        <f>AN1123*'Assumptions (Nuclear)'!AM20/10^3</f>
        <v>1.229744911</v>
      </c>
      <c r="AO1124" s="95">
        <f>AO1123*'Assumptions (Nuclear)'!AN20/10^3</f>
        <v>1.253287138</v>
      </c>
      <c r="AP1124" s="95">
        <f>AP1123*'Assumptions (Nuclear)'!AO20/10^3</f>
        <v>1.277242181</v>
      </c>
      <c r="AQ1124" s="95">
        <f>AQ1123*'Assumptions (Nuclear)'!AP20/10^3</f>
        <v>1.301616914</v>
      </c>
      <c r="AR1124" s="95">
        <f>AR1123*'Assumptions (Nuclear)'!AQ20/10^3</f>
        <v>1.32641832</v>
      </c>
      <c r="AS1124" s="95">
        <f>AS1123*'Assumptions (Nuclear)'!AR20/10^3</f>
        <v>1.351653496</v>
      </c>
      <c r="AT1124" s="95">
        <f>AT1123*'Assumptions (Nuclear)'!AS20/10^3</f>
        <v>1.377329651</v>
      </c>
      <c r="AU1124" s="95">
        <f>AU1123*'Assumptions (Nuclear)'!AT20/10^3</f>
        <v>1.403454111</v>
      </c>
      <c r="AV1124" s="95">
        <f>AV1123*'Assumptions (Nuclear)'!AU20/10^3</f>
        <v>1.430034321</v>
      </c>
      <c r="AW1124" s="95">
        <f>AW1123*'Assumptions (Nuclear)'!AV20/10^3</f>
        <v>1.457077843</v>
      </c>
      <c r="AX1124" s="95">
        <f>AX1123*'Assumptions (Nuclear)'!AW20/10^3</f>
        <v>1.484592362</v>
      </c>
      <c r="AY1124" s="95">
        <f>AY1123*'Assumptions (Nuclear)'!AX20/10^3</f>
        <v>1.512585686</v>
      </c>
      <c r="AZ1124" s="95">
        <f>AZ1123*'Assumptions (Nuclear)'!AY20/10^3</f>
        <v>1.541065749</v>
      </c>
      <c r="BA1124" s="95">
        <f>BA1123*'Assumptions (Nuclear)'!AZ20/10^3</f>
        <v>1.57004061</v>
      </c>
    </row>
    <row r="1125" ht="15.75" customHeight="1">
      <c r="A1125" s="261" t="s">
        <v>422</v>
      </c>
      <c r="B1125" s="150" t="s">
        <v>351</v>
      </c>
      <c r="C1125" s="95">
        <f>C1123*'Assumptions (Nuclear)'!B22/10^3</f>
        <v>0.187442296</v>
      </c>
      <c r="D1125" s="95">
        <f>D1123*'Assumptions (Nuclear)'!C22/10^3</f>
        <v>0.1904721329</v>
      </c>
      <c r="E1125" s="95">
        <f>E1123*'Assumptions (Nuclear)'!D22/10^3</f>
        <v>0.177770656</v>
      </c>
      <c r="F1125" s="95">
        <f>F1123*'Assumptions (Nuclear)'!E22/10^3</f>
        <v>0.1668876074</v>
      </c>
      <c r="G1125" s="95">
        <f>G1123*'Assumptions (Nuclear)'!F22/10^3</f>
        <v>0.2018143018</v>
      </c>
      <c r="H1125" s="95">
        <f>H1123*'Assumptions (Nuclear)'!G22/10^3</f>
        <v>0.1940618437</v>
      </c>
      <c r="I1125" s="95">
        <f>I1123*'Assumptions (Nuclear)'!H22/10^3</f>
        <v>0.2158657859</v>
      </c>
      <c r="J1125" s="95">
        <f>J1123*'Assumptions (Nuclear)'!I22/10^3</f>
        <v>0.2257555257</v>
      </c>
      <c r="K1125" s="95">
        <f>K1123*'Assumptions (Nuclear)'!J22/10^3</f>
        <v>0.2301595413</v>
      </c>
      <c r="L1125" s="95">
        <f>L1123*'Assumptions (Nuclear)'!K22/10^3</f>
        <v>0.243883963</v>
      </c>
      <c r="M1125" s="95">
        <f>M1123*'Assumptions (Nuclear)'!L22/10^3</f>
        <v>0.2476411242</v>
      </c>
      <c r="N1125" s="95">
        <f>N1123*'Assumptions (Nuclear)'!M22/10^3</f>
        <v>0.2421157369</v>
      </c>
      <c r="O1125" s="95">
        <f>O1123*'Assumptions (Nuclear)'!N22/10^3</f>
        <v>0.2400035367</v>
      </c>
      <c r="P1125" s="95">
        <f>P1123*'Assumptions (Nuclear)'!O22/10^3</f>
        <v>0.2414762709</v>
      </c>
      <c r="Q1125" s="95">
        <f>Q1123*'Assumptions (Nuclear)'!P22/10^3</f>
        <v>0.2507326008</v>
      </c>
      <c r="R1125" s="95">
        <f>R1123*'Assumptions (Nuclear)'!Q22/10^3</f>
        <v>0.2599071463</v>
      </c>
      <c r="S1125" s="95">
        <f>S1123*'Assumptions (Nuclear)'!R22/10^3</f>
        <v>0.2824064656</v>
      </c>
      <c r="T1125" s="95">
        <f>T1123*'Assumptions (Nuclear)'!S22/10^3</f>
        <v>0.2561805026</v>
      </c>
      <c r="U1125" s="95">
        <f>U1123*'Assumptions (Nuclear)'!T22/10^3</f>
        <v>0.284203145</v>
      </c>
      <c r="V1125" s="95">
        <f>V1123*'Assumptions (Nuclear)'!U22/10^3</f>
        <v>0.2756291179</v>
      </c>
      <c r="W1125" s="95">
        <f>W1123*'Assumptions (Nuclear)'!V22/10^3</f>
        <v>0.2693156228</v>
      </c>
      <c r="X1125" s="95">
        <f>X1123*'Assumptions (Nuclear)'!W22/10^3</f>
        <v>0.2647354322</v>
      </c>
      <c r="Y1125" s="95">
        <f>Y1123*'Assumptions (Nuclear)'!X22/10^3</f>
        <v>0.2602237642</v>
      </c>
      <c r="Z1125" s="95">
        <f>Z1123*'Assumptions (Nuclear)'!Y22/10^3</f>
        <v>0.2557798828</v>
      </c>
      <c r="AA1125" s="95">
        <f>AA1123*'Assumptions (Nuclear)'!Z22/10^3</f>
        <v>0.2514030497</v>
      </c>
      <c r="AB1125" s="95">
        <f>AB1123*'Assumptions (Nuclear)'!AA22/10^3</f>
        <v>0.247092525</v>
      </c>
      <c r="AC1125" s="95">
        <f>AC1123*'Assumptions (Nuclear)'!AB22/10^3</f>
        <v>0.2428475674</v>
      </c>
      <c r="AD1125" s="95">
        <f>AD1123*'Assumptions (Nuclear)'!AC22/10^3</f>
        <v>0.2437480938</v>
      </c>
      <c r="AE1125" s="95">
        <f>AE1123*'Assumptions (Nuclear)'!AD22/10^3</f>
        <v>0.2446437507</v>
      </c>
      <c r="AF1125" s="95">
        <f>AF1123*'Assumptions (Nuclear)'!AE22/10^3</f>
        <v>0.2455345547</v>
      </c>
      <c r="AG1125" s="95">
        <f>AG1123*'Assumptions (Nuclear)'!AF22/10^3</f>
        <v>0.2464205223</v>
      </c>
      <c r="AH1125" s="95">
        <f>AH1123*'Assumptions (Nuclear)'!AG22/10^3</f>
        <v>0.2473016698</v>
      </c>
      <c r="AI1125" s="95">
        <f>AI1123*'Assumptions (Nuclear)'!AH22/10^3</f>
        <v>0.2481780137</v>
      </c>
      <c r="AJ1125" s="95">
        <f>AJ1123*'Assumptions (Nuclear)'!AI22/10^3</f>
        <v>0.2490495702</v>
      </c>
      <c r="AK1125" s="95">
        <f>AK1123*'Assumptions (Nuclear)'!AJ22/10^3</f>
        <v>0.2499163557</v>
      </c>
      <c r="AL1125" s="95">
        <f>AL1123*'Assumptions (Nuclear)'!AK22/10^3</f>
        <v>0.2507783864</v>
      </c>
      <c r="AM1125" s="95">
        <f>AM1123*'Assumptions (Nuclear)'!AL22/10^3</f>
        <v>0.2516356783</v>
      </c>
      <c r="AN1125" s="95">
        <f>AN1123*'Assumptions (Nuclear)'!AM22/10^3</f>
        <v>0.2524882478</v>
      </c>
      <c r="AO1125" s="95">
        <f>AO1123*'Assumptions (Nuclear)'!AN22/10^3</f>
        <v>0.2533361108</v>
      </c>
      <c r="AP1125" s="95">
        <f>AP1123*'Assumptions (Nuclear)'!AO22/10^3</f>
        <v>0.2541792835</v>
      </c>
      <c r="AQ1125" s="95">
        <f>AQ1123*'Assumptions (Nuclear)'!AP22/10^3</f>
        <v>0.2550177817</v>
      </c>
      <c r="AR1125" s="95">
        <f>AR1123*'Assumptions (Nuclear)'!AQ22/10^3</f>
        <v>0.2558516215</v>
      </c>
      <c r="AS1125" s="95">
        <f>AS1123*'Assumptions (Nuclear)'!AR22/10^3</f>
        <v>0.2566808188</v>
      </c>
      <c r="AT1125" s="95">
        <f>AT1123*'Assumptions (Nuclear)'!AS22/10^3</f>
        <v>0.2575053894</v>
      </c>
      <c r="AU1125" s="95">
        <f>AU1123*'Assumptions (Nuclear)'!AT22/10^3</f>
        <v>0.2583253491</v>
      </c>
      <c r="AV1125" s="95">
        <f>AV1123*'Assumptions (Nuclear)'!AU22/10^3</f>
        <v>0.2591407136</v>
      </c>
      <c r="AW1125" s="95">
        <f>AW1123*'Assumptions (Nuclear)'!AV22/10^3</f>
        <v>0.2599514988</v>
      </c>
      <c r="AX1125" s="95">
        <f>AX1123*'Assumptions (Nuclear)'!AW22/10^3</f>
        <v>0.2607577202</v>
      </c>
      <c r="AY1125" s="95">
        <f>AY1123*'Assumptions (Nuclear)'!AX22/10^3</f>
        <v>0.2615593935</v>
      </c>
      <c r="AZ1125" s="95">
        <f>AZ1123*'Assumptions (Nuclear)'!AY22/10^3</f>
        <v>0.2623565343</v>
      </c>
      <c r="BA1125" s="95">
        <f>BA1123*'Assumptions (Nuclear)'!AZ22/10^3</f>
        <v>0.2631491581</v>
      </c>
    </row>
    <row r="1126" ht="15.75" customHeight="1">
      <c r="A1126" s="262" t="s">
        <v>34</v>
      </c>
      <c r="B1126" s="159" t="s">
        <v>351</v>
      </c>
      <c r="C1126" s="95">
        <f>C1123*'Assumptions (Nuclear)'!B25/10^3</f>
        <v>0.2202055266</v>
      </c>
      <c r="D1126" s="95">
        <f>D1123*'Assumptions (Nuclear)'!C25/10^3</f>
        <v>0.2212140314</v>
      </c>
      <c r="E1126" s="95">
        <f>E1123*'Assumptions (Nuclear)'!D25/10^3</f>
        <v>0.2041088832</v>
      </c>
      <c r="F1126" s="95">
        <f>F1123*'Assumptions (Nuclear)'!E25/10^3</f>
        <v>0.1894290258</v>
      </c>
      <c r="G1126" s="95">
        <f>G1123*'Assumptions (Nuclear)'!F25/10^3</f>
        <v>0.2264618148</v>
      </c>
      <c r="H1126" s="95">
        <f>H1123*'Assumptions (Nuclear)'!G25/10^3</f>
        <v>0.2153215335</v>
      </c>
      <c r="I1126" s="95">
        <f>I1123*'Assumptions (Nuclear)'!H25/10^3</f>
        <v>0.2368648045</v>
      </c>
      <c r="J1126" s="95">
        <f>J1123*'Assumptions (Nuclear)'!I25/10^3</f>
        <v>0.2450365775</v>
      </c>
      <c r="K1126" s="95">
        <f>K1123*'Assumptions (Nuclear)'!J25/10^3</f>
        <v>0.2470388369</v>
      </c>
      <c r="L1126" s="95">
        <f>L1123*'Assumptions (Nuclear)'!K25/10^3</f>
        <v>0.2589002673</v>
      </c>
      <c r="M1126" s="95">
        <f>M1123*'Assumptions (Nuclear)'!L25/10^3</f>
        <v>0.2599488478</v>
      </c>
      <c r="N1126" s="95">
        <f>N1123*'Assumptions (Nuclear)'!M25/10^3</f>
        <v>0.2513063627</v>
      </c>
      <c r="O1126" s="95">
        <f>O1123*'Assumptions (Nuclear)'!N25/10^3</f>
        <v>0.2463363381</v>
      </c>
      <c r="P1126" s="95">
        <f>P1123*'Assumptions (Nuclear)'!O25/10^3</f>
        <v>0.2450489041</v>
      </c>
      <c r="Q1126" s="95">
        <f>Q1123*'Assumptions (Nuclear)'!P25/10^3</f>
        <v>0.2515777223</v>
      </c>
      <c r="R1126" s="95">
        <f>R1123*'Assumptions (Nuclear)'!Q25/10^3</f>
        <v>0.2579102974</v>
      </c>
      <c r="S1126" s="95">
        <f>S1123*'Assumptions (Nuclear)'!R25/10^3</f>
        <v>0.277093012</v>
      </c>
      <c r="T1126" s="95">
        <f>T1123*'Assumptions (Nuclear)'!S25/10^3</f>
        <v>0.2484642224</v>
      </c>
      <c r="U1126" s="95">
        <f>U1123*'Assumptions (Nuclear)'!T25/10^3</f>
        <v>0.2726191171</v>
      </c>
      <c r="V1126" s="95">
        <f>V1123*'Assumptions (Nuclear)'!U25/10^3</f>
        <v>0.2729548049</v>
      </c>
      <c r="W1126" s="95">
        <f>W1123*'Assumptions (Nuclear)'!V25/10^3</f>
        <v>0.2752733478</v>
      </c>
      <c r="X1126" s="95">
        <f>X1123*'Assumptions (Nuclear)'!W25/10^3</f>
        <v>0.2792876023</v>
      </c>
      <c r="Y1126" s="95">
        <f>Y1123*'Assumptions (Nuclear)'!X25/10^3</f>
        <v>0.2833501913</v>
      </c>
      <c r="Z1126" s="95">
        <f>Z1123*'Assumptions (Nuclear)'!Y25/10^3</f>
        <v>0.2874616463</v>
      </c>
      <c r="AA1126" s="95">
        <f>AA1123*'Assumptions (Nuclear)'!Z25/10^3</f>
        <v>0.2916225043</v>
      </c>
      <c r="AB1126" s="95">
        <f>AB1123*'Assumptions (Nuclear)'!AA25/10^3</f>
        <v>0.2958333081</v>
      </c>
      <c r="AC1126" s="95">
        <f>AC1123*'Assumptions (Nuclear)'!AB25/10^3</f>
        <v>0.3000946058</v>
      </c>
      <c r="AD1126" s="95">
        <f>AD1123*'Assumptions (Nuclear)'!AC25/10^3</f>
        <v>0.3044069515</v>
      </c>
      <c r="AE1126" s="95">
        <f>AE1123*'Assumptions (Nuclear)'!AD25/10^3</f>
        <v>0.3087709049</v>
      </c>
      <c r="AF1126" s="95">
        <f>AF1123*'Assumptions (Nuclear)'!AE25/10^3</f>
        <v>0.3131870316</v>
      </c>
      <c r="AG1126" s="95">
        <f>AG1123*'Assumptions (Nuclear)'!AF25/10^3</f>
        <v>0.3176559031</v>
      </c>
      <c r="AH1126" s="95">
        <f>AH1123*'Assumptions (Nuclear)'!AG25/10^3</f>
        <v>0.3221780968</v>
      </c>
      <c r="AI1126" s="95">
        <f>AI1123*'Assumptions (Nuclear)'!AH25/10^3</f>
        <v>0.3267541962</v>
      </c>
      <c r="AJ1126" s="95">
        <f>AJ1123*'Assumptions (Nuclear)'!AI25/10^3</f>
        <v>0.3313847907</v>
      </c>
      <c r="AK1126" s="95">
        <f>AK1123*'Assumptions (Nuclear)'!AJ25/10^3</f>
        <v>0.336070476</v>
      </c>
      <c r="AL1126" s="95">
        <f>AL1123*'Assumptions (Nuclear)'!AK25/10^3</f>
        <v>0.3408118538</v>
      </c>
      <c r="AM1126" s="95">
        <f>AM1123*'Assumptions (Nuclear)'!AL25/10^3</f>
        <v>0.3456095322</v>
      </c>
      <c r="AN1126" s="95">
        <f>AN1123*'Assumptions (Nuclear)'!AM25/10^3</f>
        <v>0.3504641256</v>
      </c>
      <c r="AO1126" s="95">
        <f>AO1123*'Assumptions (Nuclear)'!AN25/10^3</f>
        <v>0.3553762546</v>
      </c>
      <c r="AP1126" s="95">
        <f>AP1123*'Assumptions (Nuclear)'!AO25/10^3</f>
        <v>0.3603465466</v>
      </c>
      <c r="AQ1126" s="95">
        <f>AQ1123*'Assumptions (Nuclear)'!AP25/10^3</f>
        <v>0.365375635</v>
      </c>
      <c r="AR1126" s="95">
        <f>AR1123*'Assumptions (Nuclear)'!AQ25/10^3</f>
        <v>0.3704641603</v>
      </c>
      <c r="AS1126" s="95">
        <f>AS1123*'Assumptions (Nuclear)'!AR25/10^3</f>
        <v>0.3756127692</v>
      </c>
      <c r="AT1126" s="95">
        <f>AT1123*'Assumptions (Nuclear)'!AS25/10^3</f>
        <v>0.3808221154</v>
      </c>
      <c r="AU1126" s="95">
        <f>AU1123*'Assumptions (Nuclear)'!AT25/10^3</f>
        <v>0.3860928592</v>
      </c>
      <c r="AV1126" s="95">
        <f>AV1123*'Assumptions (Nuclear)'!AU25/10^3</f>
        <v>0.3914256679</v>
      </c>
      <c r="AW1126" s="95">
        <f>AW1123*'Assumptions (Nuclear)'!AV25/10^3</f>
        <v>0.3968212153</v>
      </c>
      <c r="AX1126" s="95">
        <f>AX1123*'Assumptions (Nuclear)'!AW25/10^3</f>
        <v>0.4022801828</v>
      </c>
      <c r="AY1126" s="95">
        <f>AY1123*'Assumptions (Nuclear)'!AX25/10^3</f>
        <v>0.4078032583</v>
      </c>
      <c r="AZ1126" s="95">
        <f>AZ1123*'Assumptions (Nuclear)'!AY25/10^3</f>
        <v>0.4133911371</v>
      </c>
      <c r="BA1126" s="95">
        <f>BA1123*'Assumptions (Nuclear)'!AZ25/10^3</f>
        <v>0.4190445215</v>
      </c>
    </row>
    <row r="1127" ht="15.75" customHeight="1">
      <c r="A1127" s="262" t="s">
        <v>36</v>
      </c>
      <c r="B1127" s="159" t="s">
        <v>351</v>
      </c>
      <c r="C1127" s="95">
        <f>C1123*'Assumptions (Nuclear)'!B37/10^3</f>
        <v>2.513858031</v>
      </c>
      <c r="D1127" s="95">
        <f>D1123*'Assumptions (Nuclear)'!C37/10^3</f>
        <v>2.616548927</v>
      </c>
      <c r="E1127" s="95">
        <f>E1123*'Assumptions (Nuclear)'!D37/10^3</f>
        <v>2.207874585</v>
      </c>
      <c r="F1127" s="95">
        <f>F1123*'Assumptions (Nuclear)'!E37/10^3</f>
        <v>2.519511076</v>
      </c>
      <c r="G1127" s="95">
        <f>G1123*'Assumptions (Nuclear)'!F37/10^3</f>
        <v>3.2011754</v>
      </c>
      <c r="H1127" s="95">
        <f>H1123*'Assumptions (Nuclear)'!G37/10^3</f>
        <v>3.664695328</v>
      </c>
      <c r="I1127" s="95">
        <f>I1123*'Assumptions (Nuclear)'!H37/10^3</f>
        <v>3.558536427</v>
      </c>
      <c r="J1127" s="95">
        <f>J1123*'Assumptions (Nuclear)'!I37/10^3</f>
        <v>3.589778003</v>
      </c>
      <c r="K1127" s="95">
        <f>K1123*'Assumptions (Nuclear)'!J37/10^3</f>
        <v>4.131311104</v>
      </c>
      <c r="L1127" s="95">
        <f>L1123*'Assumptions (Nuclear)'!K37/10^3</f>
        <v>2.939072874</v>
      </c>
      <c r="M1127" s="95">
        <f>M1123*'Assumptions (Nuclear)'!L37/10^3</f>
        <v>3.026934742</v>
      </c>
      <c r="N1127" s="95">
        <f>N1123*'Assumptions (Nuclear)'!M37/10^3</f>
        <v>2.796893348</v>
      </c>
      <c r="O1127" s="95">
        <f>O1123*'Assumptions (Nuclear)'!N37/10^3</f>
        <v>2.344817467</v>
      </c>
      <c r="P1127" s="95">
        <f>P1123*'Assumptions (Nuclear)'!O37/10^3</f>
        <v>2.594473134</v>
      </c>
      <c r="Q1127" s="95">
        <f>Q1123*'Assumptions (Nuclear)'!P37/10^3</f>
        <v>2.854755257</v>
      </c>
      <c r="R1127" s="95">
        <f>R1123*'Assumptions (Nuclear)'!Q37/10^3</f>
        <v>2.356030706</v>
      </c>
      <c r="S1127" s="95">
        <f>S1123*'Assumptions (Nuclear)'!R37/10^3</f>
        <v>2.696030041</v>
      </c>
      <c r="T1127" s="95">
        <f>T1123*'Assumptions (Nuclear)'!S37/10^3</f>
        <v>2.412880819</v>
      </c>
      <c r="U1127" s="95">
        <f>U1123*'Assumptions (Nuclear)'!T37/10^3</f>
        <v>2.644124444</v>
      </c>
      <c r="V1127" s="95">
        <f>V1123*'Assumptions (Nuclear)'!U37/10^3</f>
        <v>2.680779752</v>
      </c>
      <c r="W1127" s="95">
        <f>W1123*'Assumptions (Nuclear)'!V37/10^3</f>
        <v>2.79623491</v>
      </c>
      <c r="X1127" s="95">
        <f>X1123*'Assumptions (Nuclear)'!W37/10^3</f>
        <v>2.834453186</v>
      </c>
      <c r="Y1127" s="95">
        <f>Y1123*'Assumptions (Nuclear)'!X37/10^3</f>
        <v>2.877790289</v>
      </c>
      <c r="Z1127" s="95">
        <f>Z1123*'Assumptions (Nuclear)'!Y37/10^3</f>
        <v>2.942175873</v>
      </c>
      <c r="AA1127" s="95">
        <f>AA1123*'Assumptions (Nuclear)'!Z37/10^3</f>
        <v>3.015874724</v>
      </c>
      <c r="AB1127" s="95">
        <f>AB1123*'Assumptions (Nuclear)'!AA37/10^3</f>
        <v>3.119234445</v>
      </c>
      <c r="AC1127" s="95">
        <f>AC1123*'Assumptions (Nuclear)'!AB37/10^3</f>
        <v>3.188173951</v>
      </c>
      <c r="AD1127" s="95">
        <f>AD1123*'Assumptions (Nuclear)'!AC37/10^3</f>
        <v>3.269764336</v>
      </c>
      <c r="AE1127" s="95">
        <f>AE1123*'Assumptions (Nuclear)'!AD37/10^3</f>
        <v>3.346466828</v>
      </c>
      <c r="AF1127" s="95">
        <f>AF1123*'Assumptions (Nuclear)'!AE37/10^3</f>
        <v>3.42772887</v>
      </c>
      <c r="AG1127" s="95">
        <f>AG1123*'Assumptions (Nuclear)'!AF37/10^3</f>
        <v>3.511018859</v>
      </c>
      <c r="AH1127" s="95">
        <f>AH1123*'Assumptions (Nuclear)'!AG37/10^3</f>
        <v>3.601478287</v>
      </c>
      <c r="AI1127" s="95">
        <f>AI1123*'Assumptions (Nuclear)'!AH37/10^3</f>
        <v>3.678798799</v>
      </c>
      <c r="AJ1127" s="95">
        <f>AJ1123*'Assumptions (Nuclear)'!AI37/10^3</f>
        <v>3.755654282</v>
      </c>
      <c r="AK1127" s="95">
        <f>AK1123*'Assumptions (Nuclear)'!AJ37/10^3</f>
        <v>3.834315337</v>
      </c>
      <c r="AL1127" s="95">
        <f>AL1123*'Assumptions (Nuclear)'!AK37/10^3</f>
        <v>3.920335656</v>
      </c>
      <c r="AM1127" s="95">
        <f>AM1123*'Assumptions (Nuclear)'!AL37/10^3</f>
        <v>4.023743042</v>
      </c>
      <c r="AN1127" s="95">
        <f>AN1123*'Assumptions (Nuclear)'!AM37/10^3</f>
        <v>4.125529208</v>
      </c>
      <c r="AO1127" s="95">
        <f>AO1123*'Assumptions (Nuclear)'!AN37/10^3</f>
        <v>4.241256171</v>
      </c>
      <c r="AP1127" s="95">
        <f>AP1123*'Assumptions (Nuclear)'!AO37/10^3</f>
        <v>4.359638791</v>
      </c>
      <c r="AQ1127" s="95">
        <f>AQ1123*'Assumptions (Nuclear)'!AP37/10^3</f>
        <v>4.472691041</v>
      </c>
      <c r="AR1127" s="95">
        <f>AR1123*'Assumptions (Nuclear)'!AQ37/10^3</f>
        <v>4.584720657</v>
      </c>
      <c r="AS1127" s="95">
        <f>AS1123*'Assumptions (Nuclear)'!AR37/10^3</f>
        <v>4.697092127</v>
      </c>
      <c r="AT1127" s="95">
        <f>AT1123*'Assumptions (Nuclear)'!AS37/10^3</f>
        <v>4.815694584</v>
      </c>
      <c r="AU1127" s="95">
        <f>AU1123*'Assumptions (Nuclear)'!AT37/10^3</f>
        <v>4.941581238</v>
      </c>
      <c r="AV1127" s="95">
        <f>AV1123*'Assumptions (Nuclear)'!AU37/10^3</f>
        <v>5.071117301</v>
      </c>
      <c r="AW1127" s="95">
        <f>AW1123*'Assumptions (Nuclear)'!AV37/10^3</f>
        <v>5.192935986</v>
      </c>
      <c r="AX1127" s="95">
        <f>AX1123*'Assumptions (Nuclear)'!AW37/10^3</f>
        <v>5.334763934</v>
      </c>
      <c r="AY1127" s="95">
        <f>AY1123*'Assumptions (Nuclear)'!AX37/10^3</f>
        <v>5.555756195</v>
      </c>
      <c r="AZ1127" s="95">
        <f>AZ1123*'Assumptions (Nuclear)'!AY37/10^3</f>
        <v>5.733203779</v>
      </c>
      <c r="BA1127" s="95">
        <f>BA1123*'Assumptions (Nuclear)'!AZ37/10^3</f>
        <v>5.880206371</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0.2226530149</v>
      </c>
      <c r="K1128" s="95">
        <f>K1122*'Assumptions (Nuclear)'!J39*'Assumptions (Nuclear)'!J40*365/10^9</f>
        <v>0.2263037543</v>
      </c>
      <c r="L1128" s="95">
        <f>L1122*'Assumptions (Nuclear)'!K39*'Assumptions (Nuclear)'!K40*365/10^9</f>
        <v>0.2618984627</v>
      </c>
      <c r="M1128" s="95">
        <f>M1122*'Assumptions (Nuclear)'!L39*'Assumptions (Nuclear)'!L40*365/10^9</f>
        <v>0.1828599562</v>
      </c>
      <c r="N1128" s="95">
        <f>N1122*'Assumptions (Nuclear)'!M39*'Assumptions (Nuclear)'!M40*365/10^9</f>
        <v>0.1890662131</v>
      </c>
      <c r="O1128" s="95">
        <f>O1122*'Assumptions (Nuclear)'!N39*'Assumptions (Nuclear)'!N40*365/10^9</f>
        <v>0.1821298084</v>
      </c>
      <c r="P1128" s="95">
        <f>P1122*'Assumptions (Nuclear)'!O39*'Assumptions (Nuclear)'!O40*365/10^9</f>
        <v>0.1574873179</v>
      </c>
      <c r="Q1128" s="95">
        <f>Q1122*'Assumptions (Nuclear)'!P39*'Assumptions (Nuclear)'!P40*365/10^9</f>
        <v>0.1748283297</v>
      </c>
      <c r="R1128" s="95">
        <f>R1122*'Assumptions (Nuclear)'!Q39*'Assumptions (Nuclear)'!Q40*365/10^9</f>
        <v>0.1876059174</v>
      </c>
      <c r="S1128" s="95">
        <f>S1122*'Assumptions (Nuclear)'!R39*'Assumptions (Nuclear)'!R40*365/10^9</f>
        <v>0.1545667264</v>
      </c>
      <c r="T1128" s="95">
        <f>T1122*'Assumptions (Nuclear)'!S39*'Assumptions (Nuclear)'!S40*365/10^9</f>
        <v>0.1654192849</v>
      </c>
      <c r="U1128" s="95">
        <f>U1122*'Assumptions (Nuclear)'!T39*'Assumptions (Nuclear)'!T40*365/10^9</f>
        <v>0.1614690507</v>
      </c>
      <c r="V1128" s="95">
        <f>V1122*'Assumptions (Nuclear)'!U39*'Assumptions (Nuclear)'!U40*365/10^9</f>
        <v>0.1657549257</v>
      </c>
      <c r="W1128" s="95">
        <f>W1122*'Assumptions (Nuclear)'!V39*'Assumptions (Nuclear)'!V40*365/10^9</f>
        <v>0.1680527744</v>
      </c>
      <c r="X1128" s="95">
        <f>X1122*'Assumptions (Nuclear)'!W39*'Assumptions (Nuclear)'!W40*365/10^9</f>
        <v>0.1701037289</v>
      </c>
      <c r="Y1128" s="95">
        <f>Y1122*'Assumptions (Nuclear)'!X39*'Assumptions (Nuclear)'!X40*365/10^9</f>
        <v>0.1724577815</v>
      </c>
      <c r="Z1128" s="95">
        <f>Z1122*'Assumptions (Nuclear)'!Y39*'Assumptions (Nuclear)'!Y40*365/10^9</f>
        <v>0.1760669655</v>
      </c>
      <c r="AA1128" s="95">
        <f>AA1122*'Assumptions (Nuclear)'!Z39*'Assumptions (Nuclear)'!Z40*365/10^9</f>
        <v>0.1802247919</v>
      </c>
      <c r="AB1128" s="95">
        <f>AB1122*'Assumptions (Nuclear)'!AA39*'Assumptions (Nuclear)'!AA40*365/10^9</f>
        <v>0.186143351</v>
      </c>
      <c r="AC1128" s="95">
        <f>AC1122*'Assumptions (Nuclear)'!AB39*'Assumptions (Nuclear)'!AB40*365/10^9</f>
        <v>0.1899966681</v>
      </c>
      <c r="AD1128" s="95">
        <f>AD1122*'Assumptions (Nuclear)'!AC39*'Assumptions (Nuclear)'!AC40*365/10^9</f>
        <v>0.1945946921</v>
      </c>
      <c r="AE1128" s="95">
        <f>AE1122*'Assumptions (Nuclear)'!AD39*'Assumptions (Nuclear)'!AD40*365/10^9</f>
        <v>0.1988921422</v>
      </c>
      <c r="AF1128" s="95">
        <f>AF1122*'Assumptions (Nuclear)'!AE39*'Assumptions (Nuclear)'!AE40*365/10^9</f>
        <v>0.2034510976</v>
      </c>
      <c r="AG1128" s="95">
        <f>AG1122*'Assumptions (Nuclear)'!AF39*'Assumptions (Nuclear)'!AF40*365/10^9</f>
        <v>0.2081205818</v>
      </c>
      <c r="AH1128" s="95">
        <f>AH1122*'Assumptions (Nuclear)'!AG39*'Assumptions (Nuclear)'!AG40*365/10^9</f>
        <v>0.2132046619</v>
      </c>
      <c r="AI1128" s="95">
        <f>AI1122*'Assumptions (Nuclear)'!AH39*'Assumptions (Nuclear)'!AH40*365/10^9</f>
        <v>0.2175011736</v>
      </c>
      <c r="AJ1128" s="95">
        <f>AJ1122*'Assumptions (Nuclear)'!AI39*'Assumptions (Nuclear)'!AI40*365/10^9</f>
        <v>0.2217616327</v>
      </c>
      <c r="AK1128" s="95">
        <f>AK1122*'Assumptions (Nuclear)'!AJ39*'Assumptions (Nuclear)'!AJ40*365/10^9</f>
        <v>0.2261201905</v>
      </c>
      <c r="AL1128" s="95">
        <f>AL1122*'Assumptions (Nuclear)'!AK39*'Assumptions (Nuclear)'!AK40*365/10^9</f>
        <v>0.2309036932</v>
      </c>
      <c r="AM1128" s="95">
        <f>AM1122*'Assumptions (Nuclear)'!AL39*'Assumptions (Nuclear)'!AL40*365/10^9</f>
        <v>0.2367005647</v>
      </c>
      <c r="AN1128" s="95">
        <f>AN1122*'Assumptions (Nuclear)'!AM39*'Assumptions (Nuclear)'!AM40*365/10^9</f>
        <v>0.2423903859</v>
      </c>
      <c r="AO1128" s="95">
        <f>AO1122*'Assumptions (Nuclear)'!AN39*'Assumptions (Nuclear)'!AN40*365/10^9</f>
        <v>0.2488869127</v>
      </c>
      <c r="AP1128" s="95">
        <f>AP1122*'Assumptions (Nuclear)'!AO39*'Assumptions (Nuclear)'!AO40*365/10^9</f>
        <v>0.2555259341</v>
      </c>
      <c r="AQ1128" s="95">
        <f>AQ1122*'Assumptions (Nuclear)'!AP39*'Assumptions (Nuclear)'!AP40*365/10^9</f>
        <v>0.2618395894</v>
      </c>
      <c r="AR1128" s="95">
        <f>AR1122*'Assumptions (Nuclear)'!AQ39*'Assumptions (Nuclear)'!AQ40*365/10^9</f>
        <v>0.268081083</v>
      </c>
      <c r="AS1128" s="95">
        <f>AS1122*'Assumptions (Nuclear)'!AR39*'Assumptions (Nuclear)'!AR40*365/10^9</f>
        <v>0.2743305146</v>
      </c>
      <c r="AT1128" s="95">
        <f>AT1122*'Assumptions (Nuclear)'!AS39*'Assumptions (Nuclear)'!AS40*365/10^9</f>
        <v>0.2809315582</v>
      </c>
      <c r="AU1128" s="95">
        <f>AU1122*'Assumptions (Nuclear)'!AT39*'Assumptions (Nuclear)'!AT40*365/10^9</f>
        <v>0.2879445208</v>
      </c>
      <c r="AV1128" s="95">
        <f>AV1122*'Assumptions (Nuclear)'!AU39*'Assumptions (Nuclear)'!AU40*365/10^9</f>
        <v>0.2951565944</v>
      </c>
      <c r="AW1128" s="95">
        <f>AW1122*'Assumptions (Nuclear)'!AV39*'Assumptions (Nuclear)'!AV40*365/10^9</f>
        <v>0.3019064283</v>
      </c>
      <c r="AX1128" s="95">
        <f>AX1122*'Assumptions (Nuclear)'!AW39*'Assumptions (Nuclear)'!AW40*365/10^9</f>
        <v>0.3098059058</v>
      </c>
      <c r="AY1128" s="95">
        <f>AY1122*'Assumptions (Nuclear)'!AX39*'Assumptions (Nuclear)'!AX40*365/10^9</f>
        <v>0.3222828791</v>
      </c>
      <c r="AZ1128" s="95">
        <f>AZ1122*'Assumptions (Nuclear)'!AY39*'Assumptions (Nuclear)'!AY40*365/10^9</f>
        <v>0.3322120769</v>
      </c>
      <c r="BA1128" s="95">
        <f>BA1122*'Assumptions (Nuclear)'!AZ39*'Assumptions (Nuclear)'!AZ40*365/10^9</f>
        <v>0.3403603335</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23.55923281</v>
      </c>
      <c r="Y1129" s="148">
        <f t="shared" si="48"/>
        <v>23.55923281</v>
      </c>
      <c r="Z1129" s="148">
        <f t="shared" si="48"/>
        <v>23.55923281</v>
      </c>
      <c r="AA1129" s="148">
        <f t="shared" si="48"/>
        <v>23.55923281</v>
      </c>
      <c r="AB1129" s="148">
        <f t="shared" si="48"/>
        <v>23.55923281</v>
      </c>
      <c r="AC1129" s="148">
        <f t="shared" si="48"/>
        <v>23.55923281</v>
      </c>
      <c r="AD1129" s="148">
        <f t="shared" si="48"/>
        <v>23.55923281</v>
      </c>
      <c r="AE1129" s="148">
        <f t="shared" si="48"/>
        <v>23.55923281</v>
      </c>
      <c r="AF1129" s="148">
        <f t="shared" si="48"/>
        <v>23.55923281</v>
      </c>
      <c r="AG1129" s="148">
        <f t="shared" si="48"/>
        <v>23.55923281</v>
      </c>
      <c r="AH1129" s="148">
        <f t="shared" si="48"/>
        <v>23.55923281</v>
      </c>
      <c r="AI1129" s="148">
        <f t="shared" si="48"/>
        <v>23.55923281</v>
      </c>
      <c r="AJ1129" s="148">
        <f t="shared" si="48"/>
        <v>23.55923281</v>
      </c>
      <c r="AK1129" s="148">
        <f t="shared" si="48"/>
        <v>23.55923281</v>
      </c>
      <c r="AL1129" s="148">
        <f t="shared" si="48"/>
        <v>23.55923281</v>
      </c>
      <c r="AM1129" s="148">
        <f t="shared" si="48"/>
        <v>23.55923281</v>
      </c>
      <c r="AN1129" s="148">
        <f t="shared" si="48"/>
        <v>23.55923281</v>
      </c>
      <c r="AO1129" s="148">
        <f t="shared" si="48"/>
        <v>23.55923281</v>
      </c>
      <c r="AP1129" s="148">
        <f t="shared" si="48"/>
        <v>23.55923281</v>
      </c>
      <c r="AQ1129" s="148">
        <f t="shared" si="48"/>
        <v>23.55923281</v>
      </c>
      <c r="AR1129" s="148">
        <f t="shared" si="48"/>
        <v>23.55923281</v>
      </c>
      <c r="AS1129" s="148">
        <f t="shared" si="48"/>
        <v>23.55923281</v>
      </c>
      <c r="AT1129" s="148">
        <f t="shared" si="48"/>
        <v>23.55923281</v>
      </c>
      <c r="AU1129" s="148">
        <f t="shared" si="48"/>
        <v>23.55923281</v>
      </c>
      <c r="AV1129" s="148">
        <f t="shared" si="48"/>
        <v>23.55923281</v>
      </c>
      <c r="AW1129" s="148">
        <f t="shared" si="48"/>
        <v>23.55923281</v>
      </c>
      <c r="AX1129" s="148">
        <f t="shared" si="48"/>
        <v>23.55923281</v>
      </c>
      <c r="AY1129" s="148">
        <f t="shared" si="48"/>
        <v>23.55923281</v>
      </c>
      <c r="AZ1129" s="148">
        <f t="shared" si="48"/>
        <v>23.55923281</v>
      </c>
      <c r="BA1129" s="148">
        <f t="shared" si="48"/>
        <v>1377.859233</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0.02675884084</v>
      </c>
      <c r="S1131" s="176">
        <f t="shared" si="49"/>
        <v>0.05407173848</v>
      </c>
      <c r="T1131" s="176">
        <f t="shared" si="49"/>
        <v>0.08263536677</v>
      </c>
      <c r="U1131" s="176">
        <f t="shared" si="49"/>
        <v>0.1128644313</v>
      </c>
      <c r="V1131" s="176">
        <f t="shared" si="49"/>
        <v>0.1430922946</v>
      </c>
      <c r="W1131" s="176">
        <f t="shared" si="49"/>
        <v>0.1741546193</v>
      </c>
      <c r="X1131" s="176">
        <f t="shared" si="49"/>
        <v>0.1766534517</v>
      </c>
      <c r="Y1131" s="176">
        <f t="shared" si="49"/>
        <v>0.179158048</v>
      </c>
      <c r="Z1131" s="176">
        <f t="shared" si="49"/>
        <v>0.1816931341</v>
      </c>
      <c r="AA1131" s="176">
        <f t="shared" si="49"/>
        <v>0.1842854016</v>
      </c>
      <c r="AB1131" s="176">
        <f t="shared" si="49"/>
        <v>0.1868826904</v>
      </c>
      <c r="AC1131" s="176">
        <f t="shared" si="49"/>
        <v>0.1895111812</v>
      </c>
      <c r="AD1131" s="176">
        <f t="shared" si="49"/>
        <v>0.1920589678</v>
      </c>
      <c r="AE1131" s="176">
        <f t="shared" si="49"/>
        <v>0.1947483583</v>
      </c>
      <c r="AF1131" s="176">
        <f t="shared" si="49"/>
        <v>0.1973821711</v>
      </c>
      <c r="AG1131" s="176">
        <f t="shared" si="49"/>
        <v>0.1998663886</v>
      </c>
      <c r="AH1131" s="176">
        <f t="shared" si="49"/>
        <v>0.2024026978</v>
      </c>
      <c r="AI1131" s="176">
        <f t="shared" si="49"/>
        <v>0.2049001453</v>
      </c>
      <c r="AJ1131" s="176">
        <f t="shared" si="49"/>
        <v>0.2074180035</v>
      </c>
      <c r="AK1131" s="176">
        <f t="shared" si="49"/>
        <v>0.2101486799</v>
      </c>
      <c r="AL1131" s="176">
        <f t="shared" si="49"/>
        <v>0.2128415189</v>
      </c>
      <c r="AM1131" s="176">
        <f t="shared" si="49"/>
        <v>0.2152592223</v>
      </c>
      <c r="AN1131" s="176">
        <f t="shared" si="49"/>
        <v>0.21803034</v>
      </c>
      <c r="AO1131" s="176">
        <f t="shared" si="49"/>
        <v>0.2207236364</v>
      </c>
      <c r="AP1131" s="176">
        <f t="shared" si="49"/>
        <v>0.2232976427</v>
      </c>
      <c r="AQ1131" s="176">
        <f t="shared" si="49"/>
        <v>0.2258159974</v>
      </c>
      <c r="AR1131" s="176">
        <f t="shared" si="49"/>
        <v>0.2287517811</v>
      </c>
      <c r="AS1131" s="176">
        <f t="shared" si="49"/>
        <v>0.2314165023</v>
      </c>
      <c r="AT1131" s="176">
        <f t="shared" si="49"/>
        <v>0.2342508881</v>
      </c>
      <c r="AU1131" s="176">
        <f t="shared" si="49"/>
        <v>2.508381851</v>
      </c>
      <c r="AV1131" s="176">
        <f t="shared" si="49"/>
        <v>2.500087163</v>
      </c>
      <c r="AW1131" s="176">
        <f t="shared" si="49"/>
        <v>2.486505569</v>
      </c>
      <c r="AX1131" s="176">
        <f t="shared" si="49"/>
        <v>2.475484908</v>
      </c>
      <c r="AY1131" s="176">
        <f t="shared" si="49"/>
        <v>2.463287782</v>
      </c>
      <c r="AZ1131" s="176">
        <f t="shared" si="49"/>
        <v>2.450733822</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0.02675884084</v>
      </c>
      <c r="S1153" s="160">
        <f>IF($X$1129&gt;0,'Assumptions (Nuclear)'!$V$14*Model!$X$1129*'Assumptions (Nuclear)'!R$2/10^9,0)</f>
        <v>0.02703586924</v>
      </c>
      <c r="T1153" s="160">
        <f>IF($X$1129&gt;0,'Assumptions (Nuclear)'!$V$14*Model!$X$1129*'Assumptions (Nuclear)'!S$2/10^9,0)</f>
        <v>0.02754512226</v>
      </c>
      <c r="U1153" s="160">
        <f>IF($X$1129&gt;0,'Assumptions (Nuclear)'!$V$14*Model!$X$1129*'Assumptions (Nuclear)'!T$2/10^9,0)</f>
        <v>0.02821610783</v>
      </c>
      <c r="V1153" s="160">
        <f>IF($X$1129&gt;0,'Assumptions (Nuclear)'!$V$14*Model!$X$1129*'Assumptions (Nuclear)'!U$2/10^9,0)</f>
        <v>0.02861845893</v>
      </c>
      <c r="W1153" s="160">
        <f>IF($X$1129&gt;0,'Assumptions (Nuclear)'!$V$14*Model!$X$1129*'Assumptions (Nuclear)'!V$2/10^9,0)</f>
        <v>0.02902576989</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0.02703586924</v>
      </c>
      <c r="T1154" s="160">
        <f>IF($Y$1129&gt;0,'Assumptions (Nuclear)'!$V$14*Model!$Y$1129*'Assumptions (Nuclear)'!S$2/10^9,0)</f>
        <v>0.02754512226</v>
      </c>
      <c r="U1154" s="160">
        <f>IF($Y$1129&gt;0,'Assumptions (Nuclear)'!$V$14*Model!$Y$1129*'Assumptions (Nuclear)'!T$2/10^9,0)</f>
        <v>0.02821610783</v>
      </c>
      <c r="V1154" s="160">
        <f>IF($Y$1129&gt;0,'Assumptions (Nuclear)'!$V$14*Model!$Y$1129*'Assumptions (Nuclear)'!U$2/10^9,0)</f>
        <v>0.02861845893</v>
      </c>
      <c r="W1154" s="160">
        <f>IF($Y$1129&gt;0,'Assumptions (Nuclear)'!$V$14*Model!$Y$1129*'Assumptions (Nuclear)'!V$2/10^9,0)</f>
        <v>0.02902576989</v>
      </c>
      <c r="X1154" s="160">
        <f>IF($Y$1129&gt;0,'Assumptions (Nuclear)'!$V$14*Model!$Y$1129*'Assumptions (Nuclear)'!W$2/10^9,0)</f>
        <v>0.02944224196</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0.02754512226</v>
      </c>
      <c r="U1155" s="160">
        <f>IF($Z$1129&gt;0,'Assumptions (Nuclear)'!$V$14*Model!$Z$1129*'Assumptions (Nuclear)'!T$2/10^9,0)</f>
        <v>0.02821610783</v>
      </c>
      <c r="V1155" s="160">
        <f>IF($Z$1129&gt;0,'Assumptions (Nuclear)'!$V$14*Model!$Z$1129*'Assumptions (Nuclear)'!U$2/10^9,0)</f>
        <v>0.02861845893</v>
      </c>
      <c r="W1155" s="160">
        <f>IF($Z$1129&gt;0,'Assumptions (Nuclear)'!$V$14*Model!$Z$1129*'Assumptions (Nuclear)'!V$2/10^9,0)</f>
        <v>0.02902576989</v>
      </c>
      <c r="X1155" s="160">
        <f>IF($Z$1129&gt;0,'Assumptions (Nuclear)'!$V$14*Model!$Z$1129*'Assumptions (Nuclear)'!W$2/10^9,0)</f>
        <v>0.02944224196</v>
      </c>
      <c r="Y1155" s="160">
        <f>IF($Z$1129&gt;0,'Assumptions (Nuclear)'!$V$14*Model!$Z$1129*'Assumptions (Nuclear)'!X$2/10^9,0)</f>
        <v>0.02985967467</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0.02821610783</v>
      </c>
      <c r="V1156" s="160">
        <f>IF($AA$1129&gt;0,'Assumptions (Nuclear)'!$V$14*Model!$AA$1129*'Assumptions (Nuclear)'!U$2/10^9,0)</f>
        <v>0.02861845893</v>
      </c>
      <c r="W1156" s="160">
        <f>IF($AA$1129&gt;0,'Assumptions (Nuclear)'!$V$14*Model!$AA$1129*'Assumptions (Nuclear)'!V$2/10^9,0)</f>
        <v>0.02902576989</v>
      </c>
      <c r="X1156" s="160">
        <f>IF($AA$1129&gt;0,'Assumptions (Nuclear)'!$V$14*Model!$AA$1129*'Assumptions (Nuclear)'!W$2/10^9,0)</f>
        <v>0.02944224196</v>
      </c>
      <c r="Y1156" s="160">
        <f>IF($AA$1129&gt;0,'Assumptions (Nuclear)'!$V$14*Model!$AA$1129*'Assumptions (Nuclear)'!X$2/10^9,0)</f>
        <v>0.02985967467</v>
      </c>
      <c r="Z1156" s="160">
        <f>IF($AA$1129&gt;0,'Assumptions (Nuclear)'!$V$14*Model!$AA$1129*'Assumptions (Nuclear)'!Y$2/10^9,0)</f>
        <v>0.03028218902</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0.02861845893</v>
      </c>
      <c r="W1157" s="160">
        <f>IF($AB$1129&gt;0,'Assumptions (Nuclear)'!$V$14*Model!$AB$1129*'Assumptions (Nuclear)'!V$2/10^9,0)</f>
        <v>0.02902576989</v>
      </c>
      <c r="X1157" s="160">
        <f>IF($AB$1129&gt;0,'Assumptions (Nuclear)'!$V$14*Model!$AB$1129*'Assumptions (Nuclear)'!W$2/10^9,0)</f>
        <v>0.02944224196</v>
      </c>
      <c r="Y1157" s="160">
        <f>IF($AB$1129&gt;0,'Assumptions (Nuclear)'!$V$14*Model!$AB$1129*'Assumptions (Nuclear)'!X$2/10^9,0)</f>
        <v>0.02985967467</v>
      </c>
      <c r="Z1157" s="160">
        <f>IF($AB$1129&gt;0,'Assumptions (Nuclear)'!$V$14*Model!$AB$1129*'Assumptions (Nuclear)'!Y$2/10^9,0)</f>
        <v>0.03028218902</v>
      </c>
      <c r="AA1157" s="160">
        <f>IF($AB$1129&gt;0,'Assumptions (Nuclear)'!$V$14*Model!$AB$1129*'Assumptions (Nuclear)'!Z$2/10^9,0)</f>
        <v>0.03071423359</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0.02902576989</v>
      </c>
      <c r="X1158" s="160">
        <f>IF($AC$1129&gt;0,'Assumptions (Nuclear)'!$V$14*Model!$AC$1129*'Assumptions (Nuclear)'!W$2/10^9,0)</f>
        <v>0.02944224196</v>
      </c>
      <c r="Y1158" s="160">
        <f>IF($AC$1129&gt;0,'Assumptions (Nuclear)'!$V$14*Model!$AC$1129*'Assumptions (Nuclear)'!X$2/10^9,0)</f>
        <v>0.02985967467</v>
      </c>
      <c r="Z1158" s="160">
        <f>IF($AC$1129&gt;0,'Assumptions (Nuclear)'!$V$14*Model!$AC$1129*'Assumptions (Nuclear)'!Y$2/10^9,0)</f>
        <v>0.03028218902</v>
      </c>
      <c r="AA1158" s="160">
        <f>IF($AC$1129&gt;0,'Assumptions (Nuclear)'!$V$14*Model!$AC$1129*'Assumptions (Nuclear)'!Z$2/10^9,0)</f>
        <v>0.03071423359</v>
      </c>
      <c r="AB1158" s="160">
        <f>IF($AC$1129&gt;0,'Assumptions (Nuclear)'!$V$14*Model!$AC$1129*'Assumptions (Nuclear)'!AA$2/10^9,0)</f>
        <v>0.03114711507</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0.02944224196</v>
      </c>
      <c r="Y1159" s="160">
        <f>IF($AD$1129&gt;0,'Assumptions (Nuclear)'!$V$14*Model!$AD$1129*'Assumptions (Nuclear)'!X$2/10^9,0)</f>
        <v>0.02985967467</v>
      </c>
      <c r="Z1159" s="160">
        <f>IF($AD$1129&gt;0,'Assumptions (Nuclear)'!$V$14*Model!$AD$1129*'Assumptions (Nuclear)'!Y$2/10^9,0)</f>
        <v>0.03028218902</v>
      </c>
      <c r="AA1159" s="160">
        <f>IF($AD$1129&gt;0,'Assumptions (Nuclear)'!$V$14*Model!$AD$1129*'Assumptions (Nuclear)'!Z$2/10^9,0)</f>
        <v>0.03071423359</v>
      </c>
      <c r="AB1159" s="160">
        <f>IF($AD$1129&gt;0,'Assumptions (Nuclear)'!$V$14*Model!$AD$1129*'Assumptions (Nuclear)'!AA$2/10^9,0)</f>
        <v>0.03114711507</v>
      </c>
      <c r="AC1159" s="160">
        <f>IF($AD$1129&gt;0,'Assumptions (Nuclear)'!$V$14*Model!$AD$1129*'Assumptions (Nuclear)'!AB$2/10^9,0)</f>
        <v>0.03158519686</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0.02985967467</v>
      </c>
      <c r="Z1160" s="160">
        <f>IF($AE$1129&gt;0,'Assumptions (Nuclear)'!$V$14*Model!$AE$1129*'Assumptions (Nuclear)'!Y$2/10^9,0)</f>
        <v>0.03028218902</v>
      </c>
      <c r="AA1160" s="160">
        <f>IF($AE$1129&gt;0,'Assumptions (Nuclear)'!$V$14*Model!$AE$1129*'Assumptions (Nuclear)'!Z$2/10^9,0)</f>
        <v>0.03071423359</v>
      </c>
      <c r="AB1160" s="160">
        <f>IF($AE$1129&gt;0,'Assumptions (Nuclear)'!$V$14*Model!$AE$1129*'Assumptions (Nuclear)'!AA$2/10^9,0)</f>
        <v>0.03114711507</v>
      </c>
      <c r="AC1160" s="160">
        <f>IF($AE$1129&gt;0,'Assumptions (Nuclear)'!$V$14*Model!$AE$1129*'Assumptions (Nuclear)'!AB$2/10^9,0)</f>
        <v>0.03158519686</v>
      </c>
      <c r="AD1160" s="160">
        <f>IF($AE$1129&gt;0,'Assumptions (Nuclear)'!$V$14*Model!$AE$1129*'Assumptions (Nuclear)'!AC$2/10^9,0)</f>
        <v>0.03200982796</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0.03028218902</v>
      </c>
      <c r="AA1161" s="160">
        <f>IF($AF$1129&gt;0,'Assumptions (Nuclear)'!$V$14*Model!$AF$1129*'Assumptions (Nuclear)'!Z$2/10^9,0)</f>
        <v>0.03071423359</v>
      </c>
      <c r="AB1161" s="160">
        <f>IF($AF$1129&gt;0,'Assumptions (Nuclear)'!$V$14*Model!$AF$1129*'Assumptions (Nuclear)'!AA$2/10^9,0)</f>
        <v>0.03114711507</v>
      </c>
      <c r="AC1161" s="160">
        <f>IF($AF$1129&gt;0,'Assumptions (Nuclear)'!$V$14*Model!$AF$1129*'Assumptions (Nuclear)'!AB$2/10^9,0)</f>
        <v>0.03158519686</v>
      </c>
      <c r="AD1161" s="160">
        <f>IF($AF$1129&gt;0,'Assumptions (Nuclear)'!$V$14*Model!$AF$1129*'Assumptions (Nuclear)'!AC$2/10^9,0)</f>
        <v>0.03200982796</v>
      </c>
      <c r="AE1161" s="160">
        <f>IF($AF$1129&gt;0,'Assumptions (Nuclear)'!$V$14*Model!$AF$1129*'Assumptions (Nuclear)'!AD$2/10^9,0)</f>
        <v>0.03245805972</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0.03071423359</v>
      </c>
      <c r="AB1162" s="160">
        <f>IF($AG$1129&gt;0,'Assumptions (Nuclear)'!$V$14*Model!$AG$1129*'Assumptions (Nuclear)'!AA$2/10^9,0)</f>
        <v>0.03114711507</v>
      </c>
      <c r="AC1162" s="160">
        <f>IF($AG$1129&gt;0,'Assumptions (Nuclear)'!$V$14*Model!$AG$1129*'Assumptions (Nuclear)'!AB$2/10^9,0)</f>
        <v>0.03158519686</v>
      </c>
      <c r="AD1162" s="160">
        <f>IF($AG$1129&gt;0,'Assumptions (Nuclear)'!$V$14*Model!$AG$1129*'Assumptions (Nuclear)'!AC$2/10^9,0)</f>
        <v>0.03200982796</v>
      </c>
      <c r="AE1162" s="160">
        <f>IF($AG$1129&gt;0,'Assumptions (Nuclear)'!$V$14*Model!$AG$1129*'Assumptions (Nuclear)'!AD$2/10^9,0)</f>
        <v>0.03245805972</v>
      </c>
      <c r="AF1162" s="160">
        <f>IF($AG$1129&gt;0,'Assumptions (Nuclear)'!$V$14*Model!$AG$1129*'Assumptions (Nuclear)'!AE$2/10^9,0)</f>
        <v>0.03289702851</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0.03114711507</v>
      </c>
      <c r="AC1163" s="160">
        <f>IF($AH$1129&gt;0,'Assumptions (Nuclear)'!$V$14*Model!$AH$1129*'Assumptions (Nuclear)'!AB$2/10^9,0)</f>
        <v>0.03158519686</v>
      </c>
      <c r="AD1163" s="160">
        <f>IF($AH$1129&gt;0,'Assumptions (Nuclear)'!$V$14*Model!$AH$1129*'Assumptions (Nuclear)'!AC$2/10^9,0)</f>
        <v>0.03200982796</v>
      </c>
      <c r="AE1163" s="160">
        <f>IF($AH$1129&gt;0,'Assumptions (Nuclear)'!$V$14*Model!$AH$1129*'Assumptions (Nuclear)'!AD$2/10^9,0)</f>
        <v>0.03245805972</v>
      </c>
      <c r="AF1163" s="160">
        <f>IF($AH$1129&gt;0,'Assumptions (Nuclear)'!$V$14*Model!$AH$1129*'Assumptions (Nuclear)'!AE$2/10^9,0)</f>
        <v>0.03289702851</v>
      </c>
      <c r="AG1163" s="160">
        <f>IF($AH$1129&gt;0,'Assumptions (Nuclear)'!$V$14*Model!$AH$1129*'Assumptions (Nuclear)'!AF$2/10^9,0)</f>
        <v>0.03331106477</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0.03158519686</v>
      </c>
      <c r="AD1164" s="160">
        <f>IF($AI$1129&gt;0,'Assumptions (Nuclear)'!$V$14*Model!$AI$1129*'Assumptions (Nuclear)'!AC$2/10^9,0)</f>
        <v>0.03200982796</v>
      </c>
      <c r="AE1164" s="160">
        <f>IF($AI$1129&gt;0,'Assumptions (Nuclear)'!$V$14*Model!$AI$1129*'Assumptions (Nuclear)'!AD$2/10^9,0)</f>
        <v>0.03245805972</v>
      </c>
      <c r="AF1164" s="160">
        <f>IF($AI$1129&gt;0,'Assumptions (Nuclear)'!$V$14*Model!$AI$1129*'Assumptions (Nuclear)'!AE$2/10^9,0)</f>
        <v>0.03289702851</v>
      </c>
      <c r="AG1164" s="160">
        <f>IF($AI$1129&gt;0,'Assumptions (Nuclear)'!$V$14*Model!$AI$1129*'Assumptions (Nuclear)'!AF$2/10^9,0)</f>
        <v>0.03331106477</v>
      </c>
      <c r="AH1164" s="160">
        <f>IF($AI$1129&gt;0,'Assumptions (Nuclear)'!$V$14*Model!$AI$1129*'Assumptions (Nuclear)'!AG$2/10^9,0)</f>
        <v>0.03373378297</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0.03200982796</v>
      </c>
      <c r="AE1165" s="177">
        <f>IF($AJ$1129&gt;0,'Assumptions (Nuclear)'!$V$14*Model!$AJ$1129*'Assumptions (Nuclear)'!AD$2/10^9,0)</f>
        <v>0.03245805972</v>
      </c>
      <c r="AF1165" s="177">
        <f>IF($AJ$1129&gt;0,'Assumptions (Nuclear)'!$V$14*Model!$AJ$1129*'Assumptions (Nuclear)'!AE$2/10^9,0)</f>
        <v>0.03289702851</v>
      </c>
      <c r="AG1165" s="177">
        <f>IF($AJ$1129&gt;0,'Assumptions (Nuclear)'!$V$14*Model!$AJ$1129*'Assumptions (Nuclear)'!AF$2/10^9,0)</f>
        <v>0.03331106477</v>
      </c>
      <c r="AH1165" s="177">
        <f>IF($AJ$1129&gt;0,'Assumptions (Nuclear)'!$V$14*Model!$AJ$1129*'Assumptions (Nuclear)'!AG$2/10^9,0)</f>
        <v>0.03373378297</v>
      </c>
      <c r="AI1165" s="177">
        <f>IF($AJ$1129&gt;0,'Assumptions (Nuclear)'!$V$14*Model!$AJ$1129*'Assumptions (Nuclear)'!AH$2/10^9,0)</f>
        <v>0.03415002421</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0.03245805972</v>
      </c>
      <c r="AF1166" s="160">
        <f>IF($AK$1129&gt;0,'Assumptions (Nuclear)'!$V$14*Model!$AK$1129*'Assumptions (Nuclear)'!AE$2/10^9,0)</f>
        <v>0.03289702851</v>
      </c>
      <c r="AG1166" s="160">
        <f>IF($AK$1129&gt;0,'Assumptions (Nuclear)'!$V$14*Model!$AK$1129*'Assumptions (Nuclear)'!AF$2/10^9,0)</f>
        <v>0.03331106477</v>
      </c>
      <c r="AH1166" s="160">
        <f>IF($AK$1129&gt;0,'Assumptions (Nuclear)'!$V$14*Model!$AK$1129*'Assumptions (Nuclear)'!AG$2/10^9,0)</f>
        <v>0.03373378297</v>
      </c>
      <c r="AI1166" s="160">
        <f>IF($AK$1129&gt;0,'Assumptions (Nuclear)'!$V$14*Model!$AK$1129*'Assumptions (Nuclear)'!AH$2/10^9,0)</f>
        <v>0.03415002421</v>
      </c>
      <c r="AJ1166" s="160">
        <f>IF($AK$1129&gt;0,'Assumptions (Nuclear)'!$V$14*Model!$AK$1129*'Assumptions (Nuclear)'!AI$2/10^9,0)</f>
        <v>0.03456966726</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0.03289702851</v>
      </c>
      <c r="AG1167" s="160">
        <f>IF($AL$1129&gt;0,'Assumptions (Nuclear)'!$V$14*Model!$AL$1129*'Assumptions (Nuclear)'!AF$2/10^9,0)</f>
        <v>0.03331106477</v>
      </c>
      <c r="AH1167" s="160">
        <f>IF($AL$1129&gt;0,'Assumptions (Nuclear)'!$V$14*Model!$AL$1129*'Assumptions (Nuclear)'!AG$2/10^9,0)</f>
        <v>0.03373378297</v>
      </c>
      <c r="AI1167" s="160">
        <f>IF($AL$1129&gt;0,'Assumptions (Nuclear)'!$V$14*Model!$AL$1129*'Assumptions (Nuclear)'!AH$2/10^9,0)</f>
        <v>0.03415002421</v>
      </c>
      <c r="AJ1167" s="160">
        <f>IF($AL$1129&gt;0,'Assumptions (Nuclear)'!$V$14*Model!$AL$1129*'Assumptions (Nuclear)'!AI$2/10^9,0)</f>
        <v>0.03456966726</v>
      </c>
      <c r="AK1167" s="160">
        <f>IF($AL$1129&gt;0,'Assumptions (Nuclear)'!$V$14*Model!$AL$1129*'Assumptions (Nuclear)'!AJ$2/10^9,0)</f>
        <v>0.03502477998</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0.03331106477</v>
      </c>
      <c r="AH1168" s="160">
        <f>IF($AM$1129&gt;0,'Assumptions (Nuclear)'!$V$14*Model!$AM$1129*'Assumptions (Nuclear)'!AG$2/10^9,0)</f>
        <v>0.03373378297</v>
      </c>
      <c r="AI1168" s="160">
        <f>IF($AM$1129&gt;0,'Assumptions (Nuclear)'!$V$14*Model!$AM$1129*'Assumptions (Nuclear)'!AH$2/10^9,0)</f>
        <v>0.03415002421</v>
      </c>
      <c r="AJ1168" s="160">
        <f>IF($AM$1129&gt;0,'Assumptions (Nuclear)'!$V$14*Model!$AM$1129*'Assumptions (Nuclear)'!AI$2/10^9,0)</f>
        <v>0.03456966726</v>
      </c>
      <c r="AK1168" s="160">
        <f>IF($AM$1129&gt;0,'Assumptions (Nuclear)'!$V$14*Model!$AM$1129*'Assumptions (Nuclear)'!AJ$2/10^9,0)</f>
        <v>0.03502477998</v>
      </c>
      <c r="AL1168" s="160">
        <f>IF($AM$1129&gt;0,'Assumptions (Nuclear)'!$V$14*Model!$AM$1129*'Assumptions (Nuclear)'!AK$2/10^9,0)</f>
        <v>0.03547358648</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0.03373378297</v>
      </c>
      <c r="AI1169" s="160">
        <f>IF($AN$1129&gt;0,'Assumptions (Nuclear)'!$V$14*Model!$AN$1129*'Assumptions (Nuclear)'!AH$2/10^9,0)</f>
        <v>0.03415002421</v>
      </c>
      <c r="AJ1169" s="160">
        <f>IF($AN$1129&gt;0,'Assumptions (Nuclear)'!$V$14*Model!$AN$1129*'Assumptions (Nuclear)'!AI$2/10^9,0)</f>
        <v>0.03456966726</v>
      </c>
      <c r="AK1169" s="160">
        <f>IF($AN$1129&gt;0,'Assumptions (Nuclear)'!$V$14*Model!$AN$1129*'Assumptions (Nuclear)'!AJ$2/10^9,0)</f>
        <v>0.03502477998</v>
      </c>
      <c r="AL1169" s="160">
        <f>IF($AN$1129&gt;0,'Assumptions (Nuclear)'!$V$14*Model!$AN$1129*'Assumptions (Nuclear)'!AK$2/10^9,0)</f>
        <v>0.03547358648</v>
      </c>
      <c r="AM1169" s="160">
        <f>IF($AN$1129&gt;0,'Assumptions (Nuclear)'!$V$14*Model!$AN$1129*'Assumptions (Nuclear)'!AL$2/10^9,0)</f>
        <v>0.03587653706</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0.03415002421</v>
      </c>
      <c r="AJ1170" s="160">
        <f>IF($AO$1129&gt;0,'Assumptions (Nuclear)'!$V$14*Model!$AO$1129*'Assumptions (Nuclear)'!AI$2/10^9,0)</f>
        <v>0.03456966726</v>
      </c>
      <c r="AK1170" s="160">
        <f>IF($AO$1129&gt;0,'Assumptions (Nuclear)'!$V$14*Model!$AO$1129*'Assumptions (Nuclear)'!AJ$2/10^9,0)</f>
        <v>0.03502477998</v>
      </c>
      <c r="AL1170" s="160">
        <f>IF($AO$1129&gt;0,'Assumptions (Nuclear)'!$V$14*Model!$AO$1129*'Assumptions (Nuclear)'!AK$2/10^9,0)</f>
        <v>0.03547358648</v>
      </c>
      <c r="AM1170" s="160">
        <f>IF($AO$1129&gt;0,'Assumptions (Nuclear)'!$V$14*Model!$AO$1129*'Assumptions (Nuclear)'!AL$2/10^9,0)</f>
        <v>0.03587653706</v>
      </c>
      <c r="AN1170" s="160">
        <f>IF($AO$1129&gt;0,'Assumptions (Nuclear)'!$V$14*Model!$AO$1129*'Assumptions (Nuclear)'!AM$2/10^9,0)</f>
        <v>0.03633838999</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0.03456966726</v>
      </c>
      <c r="AK1171" s="160">
        <f>IF($AP$1129&gt;0,'Assumptions (Nuclear)'!$V$14*Model!$AP$1129*'Assumptions (Nuclear)'!AJ$2/10^9,0)</f>
        <v>0.03502477998</v>
      </c>
      <c r="AL1171" s="160">
        <f>IF($AP$1129&gt;0,'Assumptions (Nuclear)'!$V$14*Model!$AP$1129*'Assumptions (Nuclear)'!AK$2/10^9,0)</f>
        <v>0.03547358648</v>
      </c>
      <c r="AM1171" s="160">
        <f>IF($AP$1129&gt;0,'Assumptions (Nuclear)'!$V$14*Model!$AP$1129*'Assumptions (Nuclear)'!AL$2/10^9,0)</f>
        <v>0.03587653706</v>
      </c>
      <c r="AN1171" s="160">
        <f>IF($AP$1129&gt;0,'Assumptions (Nuclear)'!$V$14*Model!$AP$1129*'Assumptions (Nuclear)'!AM$2/10^9,0)</f>
        <v>0.03633838999</v>
      </c>
      <c r="AO1171" s="160">
        <f>IF($AP$1129&gt;0,'Assumptions (Nuclear)'!$V$14*Model!$AP$1129*'Assumptions (Nuclear)'!AN$2/10^9,0)</f>
        <v>0.03678727274</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0.03502477998</v>
      </c>
      <c r="AL1172" s="160">
        <f>IF($AQ$1129&gt;0,'Assumptions (Nuclear)'!$V$14*Model!$AQ$1129*'Assumptions (Nuclear)'!AK$2/10^9,0)</f>
        <v>0.03547358648</v>
      </c>
      <c r="AM1172" s="160">
        <f>IF($AQ$1129&gt;0,'Assumptions (Nuclear)'!$V$14*Model!$AQ$1129*'Assumptions (Nuclear)'!AL$2/10^9,0)</f>
        <v>0.03587653706</v>
      </c>
      <c r="AN1172" s="160">
        <f>IF($AQ$1129&gt;0,'Assumptions (Nuclear)'!$V$14*Model!$AQ$1129*'Assumptions (Nuclear)'!AM$2/10^9,0)</f>
        <v>0.03633838999</v>
      </c>
      <c r="AO1172" s="160">
        <f>IF($AQ$1129&gt;0,'Assumptions (Nuclear)'!$V$14*Model!$AQ$1129*'Assumptions (Nuclear)'!AN$2/10^9,0)</f>
        <v>0.03678727274</v>
      </c>
      <c r="AP1172" s="160">
        <f>IF($AQ$1129&gt;0,'Assumptions (Nuclear)'!$V$14*Model!$AQ$1129*'Assumptions (Nuclear)'!AO$2/10^9,0)</f>
        <v>0.03721627379</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0.03547358648</v>
      </c>
      <c r="AM1173" s="160">
        <f>IF($AR$1129&gt;0,'Assumptions (Nuclear)'!$V$14*Model!$AR$1129*'Assumptions (Nuclear)'!AL$2/10^9,0)</f>
        <v>0.03587653706</v>
      </c>
      <c r="AN1173" s="160">
        <f>IF($AR$1129&gt;0,'Assumptions (Nuclear)'!$V$14*Model!$AR$1129*'Assumptions (Nuclear)'!AM$2/10^9,0)</f>
        <v>0.03633838999</v>
      </c>
      <c r="AO1173" s="160">
        <f>IF($AR$1129&gt;0,'Assumptions (Nuclear)'!$V$14*Model!$AR$1129*'Assumptions (Nuclear)'!AN$2/10^9,0)</f>
        <v>0.03678727274</v>
      </c>
      <c r="AP1173" s="160">
        <f>IF($AR$1129&gt;0,'Assumptions (Nuclear)'!$V$14*Model!$AR$1129*'Assumptions (Nuclear)'!AO$2/10^9,0)</f>
        <v>0.03721627379</v>
      </c>
      <c r="AQ1173" s="160">
        <f>IF($AR$1129&gt;0,'Assumptions (Nuclear)'!$V$14*Model!$AR$1129*'Assumptions (Nuclear)'!AP$2/10^9,0)</f>
        <v>0.03763599957</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0.03587653706</v>
      </c>
      <c r="AN1174" s="160">
        <f>IF($AS$1129&gt;0,'Assumptions (Nuclear)'!$V$14*Model!$AS$1129*'Assumptions (Nuclear)'!AM$2/10^9,0)</f>
        <v>0.03633838999</v>
      </c>
      <c r="AO1174" s="160">
        <f>IF($AS$1129&gt;0,'Assumptions (Nuclear)'!$V$14*Model!$AS$1129*'Assumptions (Nuclear)'!AN$2/10^9,0)</f>
        <v>0.03678727274</v>
      </c>
      <c r="AP1174" s="160">
        <f>IF($AS$1129&gt;0,'Assumptions (Nuclear)'!$V$14*Model!$AS$1129*'Assumptions (Nuclear)'!AO$2/10^9,0)</f>
        <v>0.03721627379</v>
      </c>
      <c r="AQ1174" s="160">
        <f>IF($AS$1129&gt;0,'Assumptions (Nuclear)'!$V$14*Model!$AS$1129*'Assumptions (Nuclear)'!AP$2/10^9,0)</f>
        <v>0.03763599957</v>
      </c>
      <c r="AR1174" s="160">
        <f>IF($AS$1129&gt;0,'Assumptions (Nuclear)'!$V$14*Model!$AS$1129*'Assumptions (Nuclear)'!AQ$2/10^9,0)</f>
        <v>0.03812529686</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0.03633838999</v>
      </c>
      <c r="AO1175" s="160">
        <f>IF($AT$1129&gt;0,'Assumptions (Nuclear)'!$V$14*Model!$AT$1129*'Assumptions (Nuclear)'!AN$2/10^9,0)</f>
        <v>0.03678727274</v>
      </c>
      <c r="AP1175" s="160">
        <f>IF($AT$1129&gt;0,'Assumptions (Nuclear)'!$V$14*Model!$AT$1129*'Assumptions (Nuclear)'!AO$2/10^9,0)</f>
        <v>0.03721627379</v>
      </c>
      <c r="AQ1175" s="160">
        <f>IF($AT$1129&gt;0,'Assumptions (Nuclear)'!$V$14*Model!$AT$1129*'Assumptions (Nuclear)'!AP$2/10^9,0)</f>
        <v>0.03763599957</v>
      </c>
      <c r="AR1175" s="160">
        <f>IF($AT$1129&gt;0,'Assumptions (Nuclear)'!$V$14*Model!$AT$1129*'Assumptions (Nuclear)'!AQ$2/10^9,0)</f>
        <v>0.03812529686</v>
      </c>
      <c r="AS1175" s="160">
        <f>IF($AT$1129&gt;0,'Assumptions (Nuclear)'!$V$14*Model!$AT$1129*'Assumptions (Nuclear)'!AR$2/10^9,0)</f>
        <v>0.03856941704</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0.03678727274</v>
      </c>
      <c r="AP1176" s="160">
        <f>IF($AU$1129&gt;0,'Assumptions (Nuclear)'!$V$14*Model!$AU$1129*'Assumptions (Nuclear)'!AO$2/10^9,0)</f>
        <v>0.03721627379</v>
      </c>
      <c r="AQ1176" s="160">
        <f>IF($AU$1129&gt;0,'Assumptions (Nuclear)'!$V$14*Model!$AU$1129*'Assumptions (Nuclear)'!AP$2/10^9,0)</f>
        <v>0.03763599957</v>
      </c>
      <c r="AR1176" s="160">
        <f>IF($AU$1129&gt;0,'Assumptions (Nuclear)'!$V$14*Model!$AU$1129*'Assumptions (Nuclear)'!AQ$2/10^9,0)</f>
        <v>0.03812529686</v>
      </c>
      <c r="AS1176" s="160">
        <f>IF($AU$1129&gt;0,'Assumptions (Nuclear)'!$V$14*Model!$AU$1129*'Assumptions (Nuclear)'!AR$2/10^9,0)</f>
        <v>0.03856941704</v>
      </c>
      <c r="AT1176" s="160">
        <f>IF($AU$1129&gt;0,'Assumptions (Nuclear)'!$V$14*Model!$AU$1129*'Assumptions (Nuclear)'!AS$2/10^9,0)</f>
        <v>0.03904181468</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0.03721627379</v>
      </c>
      <c r="AQ1177" s="160">
        <f>IF($AV$1129&gt;0,'Assumptions (Nuclear)'!$V$14*Model!$AV$1129*'Assumptions (Nuclear)'!AP$2/10^9,0)</f>
        <v>0.03763599957</v>
      </c>
      <c r="AR1177" s="160">
        <f>IF($AV$1129&gt;0,'Assumptions (Nuclear)'!$V$14*Model!$AV$1129*'Assumptions (Nuclear)'!AQ$2/10^9,0)</f>
        <v>0.03812529686</v>
      </c>
      <c r="AS1177" s="160">
        <f>IF($AV$1129&gt;0,'Assumptions (Nuclear)'!$V$14*Model!$AV$1129*'Assumptions (Nuclear)'!AR$2/10^9,0)</f>
        <v>0.03856941704</v>
      </c>
      <c r="AT1177" s="160">
        <f>IF($AV$1129&gt;0,'Assumptions (Nuclear)'!$V$14*Model!$AV$1129*'Assumptions (Nuclear)'!AS$2/10^9,0)</f>
        <v>0.03904181468</v>
      </c>
      <c r="AU1177" s="160">
        <f>IF($AV$1129&gt;0,'Assumptions (Nuclear)'!$V$14*Model!$AV$1129*'Assumptions (Nuclear)'!AT$2/10^9,0)</f>
        <v>0.03951147579</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0.03763599957</v>
      </c>
      <c r="AR1178" s="160">
        <f>IF($AW$1129&gt;0,'Assumptions (Nuclear)'!$V$14*Model!$AW$1129*'Assumptions (Nuclear)'!AQ$2/10^9,0)</f>
        <v>0.03812529686</v>
      </c>
      <c r="AS1178" s="160">
        <f>IF($AW$1129&gt;0,'Assumptions (Nuclear)'!$V$14*Model!$AW$1129*'Assumptions (Nuclear)'!AR$2/10^9,0)</f>
        <v>0.03856941704</v>
      </c>
      <c r="AT1178" s="160">
        <f>IF($AW$1129&gt;0,'Assumptions (Nuclear)'!$V$14*Model!$AW$1129*'Assumptions (Nuclear)'!AS$2/10^9,0)</f>
        <v>0.03904181468</v>
      </c>
      <c r="AU1178" s="160">
        <f>IF($AW$1129&gt;0,'Assumptions (Nuclear)'!$V$14*Model!$AW$1129*'Assumptions (Nuclear)'!AT$2/10^9,0)</f>
        <v>0.03951147579</v>
      </c>
      <c r="AV1178" s="160">
        <f>IF($AW$1129&gt;0,'Assumptions (Nuclear)'!$V$14*Model!$AW$1129*'Assumptions (Nuclear)'!AU$2/10^9,0)</f>
        <v>0.04001106514</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0.03812529686</v>
      </c>
      <c r="AS1179" s="160">
        <f>IF($AX$1129&gt;0,'Assumptions (Nuclear)'!$V$14*Model!$AX$1129*'Assumptions (Nuclear)'!AR$2/10^9,0)</f>
        <v>0.03856941704</v>
      </c>
      <c r="AT1179" s="160">
        <f>IF($AX$1129&gt;0,'Assumptions (Nuclear)'!$V$14*Model!$AX$1129*'Assumptions (Nuclear)'!AS$2/10^9,0)</f>
        <v>0.03904181468</v>
      </c>
      <c r="AU1179" s="160">
        <f>IF($AX$1129&gt;0,'Assumptions (Nuclear)'!$V$14*Model!$AX$1129*'Assumptions (Nuclear)'!AT$2/10^9,0)</f>
        <v>0.03951147579</v>
      </c>
      <c r="AV1179" s="160">
        <f>IF($AX$1129&gt;0,'Assumptions (Nuclear)'!$V$14*Model!$AX$1129*'Assumptions (Nuclear)'!AU$2/10^9,0)</f>
        <v>0.04001106514</v>
      </c>
      <c r="AW1179" s="160">
        <f>IF($AX$1129&gt;0,'Assumptions (Nuclear)'!$V$14*Model!$AX$1129*'Assumptions (Nuclear)'!AV$2/10^9,0)</f>
        <v>0.04044091823</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0.03856941704</v>
      </c>
      <c r="AT1180" s="160">
        <f>IF($AY$1129&gt;0,'Assumptions (Nuclear)'!$V$14*Model!$AY$1129*'Assumptions (Nuclear)'!AS$2/10^9,0)</f>
        <v>0.03904181468</v>
      </c>
      <c r="AU1180" s="160">
        <f>IF($AY$1129&gt;0,'Assumptions (Nuclear)'!$V$14*Model!$AY$1129*'Assumptions (Nuclear)'!AT$2/10^9,0)</f>
        <v>0.03951147579</v>
      </c>
      <c r="AV1180" s="160">
        <f>IF($AY$1129&gt;0,'Assumptions (Nuclear)'!$V$14*Model!$AY$1129*'Assumptions (Nuclear)'!AU$2/10^9,0)</f>
        <v>0.04001106514</v>
      </c>
      <c r="AW1180" s="160">
        <f>IF($AY$1129&gt;0,'Assumptions (Nuclear)'!$V$14*Model!$AY$1129*'Assumptions (Nuclear)'!AV$2/10^9,0)</f>
        <v>0.04044091823</v>
      </c>
      <c r="AX1180" s="160">
        <f>IF($AY$1129&gt;0,'Assumptions (Nuclear)'!$V$14*Model!$AY$1129*'Assumptions (Nuclear)'!AW$2/10^9,0)</f>
        <v>0.04092732493</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0.03904181468</v>
      </c>
      <c r="AU1181" s="160">
        <f>IF($AZ$1129&gt;0,'Assumptions (Nuclear)'!$V$14*Model!$AZ$1129*'Assumptions (Nuclear)'!AT$2/10^9,0)</f>
        <v>0.03951147579</v>
      </c>
      <c r="AV1181" s="160">
        <f>IF($AZ$1129&gt;0,'Assumptions (Nuclear)'!$V$14*Model!$AZ$1129*'Assumptions (Nuclear)'!AU$2/10^9,0)</f>
        <v>0.04001106514</v>
      </c>
      <c r="AW1181" s="160">
        <f>IF($AZ$1129&gt;0,'Assumptions (Nuclear)'!$V$14*Model!$AZ$1129*'Assumptions (Nuclear)'!AV$2/10^9,0)</f>
        <v>0.04044091823</v>
      </c>
      <c r="AX1181" s="160">
        <f>IF($AZ$1129&gt;0,'Assumptions (Nuclear)'!$V$14*Model!$AZ$1129*'Assumptions (Nuclear)'!AW$2/10^9,0)</f>
        <v>0.04092732493</v>
      </c>
      <c r="AY1181" s="160">
        <f>IF($AZ$1129&gt;0,'Assumptions (Nuclear)'!$V$14*Model!$AZ$1129*'Assumptions (Nuclear)'!AX$2/10^9,0)</f>
        <v>0.04141030803</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2.310824472</v>
      </c>
      <c r="AV1182" s="160">
        <f>IF($BA$1129&gt;0,'Assumptions (Nuclear)'!$V$14*Model!$BA$1129*'Assumptions (Nuclear)'!AU$2/10^9,0)</f>
        <v>2.340042902</v>
      </c>
      <c r="AW1182" s="160">
        <f>IF($BA$1129&gt;0,'Assumptions (Nuclear)'!$V$14*Model!$BA$1129*'Assumptions (Nuclear)'!AV$2/10^9,0)</f>
        <v>2.365182814</v>
      </c>
      <c r="AX1182" s="160">
        <f>IF($BA$1129&gt;0,'Assumptions (Nuclear)'!$V$14*Model!$BA$1129*'Assumptions (Nuclear)'!AW$2/10^9,0)</f>
        <v>2.393630259</v>
      </c>
      <c r="AY1182" s="160">
        <f>IF($BA$1129&gt;0,'Assumptions (Nuclear)'!$V$14*Model!$BA$1129*'Assumptions (Nuclear)'!AX$2/10^9,0)</f>
        <v>2.421877474</v>
      </c>
      <c r="AZ1182" s="160">
        <f>IF($BA$1129&gt;0,'Assumptions (Nuclear)'!$V$14*Model!$BA$1129*'Assumptions (Nuclear)'!AY$2/10^9,0)</f>
        <v>2.450733822</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0.01070353634</v>
      </c>
      <c r="S1183" s="176">
        <f>'Assumptions (Nuclear)'!$V$5*Model!S1131</f>
        <v>0.02162869539</v>
      </c>
      <c r="T1183" s="176">
        <f>'Assumptions (Nuclear)'!$V$5*Model!T1131</f>
        <v>0.03305414671</v>
      </c>
      <c r="U1183" s="176">
        <f>'Assumptions (Nuclear)'!$V$5*Model!U1131</f>
        <v>0.04514577253</v>
      </c>
      <c r="V1183" s="176">
        <f>'Assumptions (Nuclear)'!$V$5*Model!V1131</f>
        <v>0.05723691786</v>
      </c>
      <c r="W1183" s="176">
        <f>'Assumptions (Nuclear)'!$V$5*Model!W1131</f>
        <v>0.06966184773</v>
      </c>
      <c r="X1183" s="176">
        <f>'Assumptions (Nuclear)'!$V$5*Model!X1131</f>
        <v>0.07066138069</v>
      </c>
      <c r="Y1183" s="176">
        <f>'Assumptions (Nuclear)'!$V$5*Model!Y1131</f>
        <v>0.0716632192</v>
      </c>
      <c r="Z1183" s="176">
        <f>'Assumptions (Nuclear)'!$V$5*Model!Z1131</f>
        <v>0.07267725366</v>
      </c>
      <c r="AA1183" s="176">
        <f>'Assumptions (Nuclear)'!$V$5*Model!AA1131</f>
        <v>0.07371416063</v>
      </c>
      <c r="AB1183" s="176">
        <f>'Assumptions (Nuclear)'!$V$5*Model!AB1131</f>
        <v>0.07475307618</v>
      </c>
      <c r="AC1183" s="176">
        <f>'Assumptions (Nuclear)'!$V$5*Model!AC1131</f>
        <v>0.07580447246</v>
      </c>
      <c r="AD1183" s="176">
        <f>'Assumptions (Nuclear)'!$V$5*Model!AD1131</f>
        <v>0.07682358711</v>
      </c>
      <c r="AE1183" s="176">
        <f>'Assumptions (Nuclear)'!$V$5*Model!AE1131</f>
        <v>0.07789934332</v>
      </c>
      <c r="AF1183" s="176">
        <f>'Assumptions (Nuclear)'!$V$5*Model!AF1131</f>
        <v>0.07895286843</v>
      </c>
      <c r="AG1183" s="176">
        <f>'Assumptions (Nuclear)'!$V$5*Model!AG1131</f>
        <v>0.07994655545</v>
      </c>
      <c r="AH1183" s="176">
        <f>'Assumptions (Nuclear)'!$V$5*Model!AH1131</f>
        <v>0.08096107912</v>
      </c>
      <c r="AI1183" s="176">
        <f>'Assumptions (Nuclear)'!$V$5*Model!AI1131</f>
        <v>0.08196005811</v>
      </c>
      <c r="AJ1183" s="176">
        <f>'Assumptions (Nuclear)'!$V$5*Model!AJ1131</f>
        <v>0.08296720142</v>
      </c>
      <c r="AK1183" s="176">
        <f>'Assumptions (Nuclear)'!$V$5*Model!AK1131</f>
        <v>0.08405947195</v>
      </c>
      <c r="AL1183" s="176">
        <f>'Assumptions (Nuclear)'!$V$5*Model!AL1131</f>
        <v>0.08513660756</v>
      </c>
      <c r="AM1183" s="176">
        <f>'Assumptions (Nuclear)'!$V$5*Model!AM1131</f>
        <v>0.08610368893</v>
      </c>
      <c r="AN1183" s="176">
        <f>'Assumptions (Nuclear)'!$V$5*Model!AN1131</f>
        <v>0.08721213599</v>
      </c>
      <c r="AO1183" s="176">
        <f>'Assumptions (Nuclear)'!$V$5*Model!AO1131</f>
        <v>0.08828945458</v>
      </c>
      <c r="AP1183" s="176">
        <f>'Assumptions (Nuclear)'!$V$5*Model!AP1131</f>
        <v>0.08931905709</v>
      </c>
      <c r="AQ1183" s="176">
        <f>'Assumptions (Nuclear)'!$V$5*Model!AQ1131</f>
        <v>0.09032639897</v>
      </c>
      <c r="AR1183" s="176">
        <f>'Assumptions (Nuclear)'!$V$5*Model!AR1131</f>
        <v>0.09150071245</v>
      </c>
      <c r="AS1183" s="176">
        <f>'Assumptions (Nuclear)'!$V$5*Model!AS1131</f>
        <v>0.0925666009</v>
      </c>
      <c r="AT1183" s="176">
        <f>'Assumptions (Nuclear)'!$V$5*Model!AT1131</f>
        <v>0.09370035523</v>
      </c>
      <c r="AU1183" s="176">
        <f>'Assumptions (Nuclear)'!$V$5*Model!AU1131</f>
        <v>1.00335274</v>
      </c>
      <c r="AV1183" s="176">
        <f>'Assumptions (Nuclear)'!$V$5*Model!AV1131</f>
        <v>1.000034865</v>
      </c>
      <c r="AW1183" s="176">
        <f>'Assumptions (Nuclear)'!$V$5*Model!AW1131</f>
        <v>0.9946022276</v>
      </c>
      <c r="AX1183" s="176">
        <f>'Assumptions (Nuclear)'!$V$5*Model!AX1131</f>
        <v>0.9901939634</v>
      </c>
      <c r="AY1183" s="176">
        <f>'Assumptions (Nuclear)'!$V$5*Model!AY1131</f>
        <v>0.9853151128</v>
      </c>
      <c r="AZ1183" s="176">
        <f>'Assumptions (Nuclear)'!$V$5*Model!AZ1131</f>
        <v>0.9802935287</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0.01605530451</v>
      </c>
      <c r="S1184" s="176">
        <f>'Assumptions (Nuclear)'!$V$6*Model!S1131</f>
        <v>0.03244304309</v>
      </c>
      <c r="T1184" s="176">
        <f>'Assumptions (Nuclear)'!$V$6*Model!T1131</f>
        <v>0.04958122006</v>
      </c>
      <c r="U1184" s="176">
        <f>'Assumptions (Nuclear)'!$V$6*Model!U1131</f>
        <v>0.06771865879</v>
      </c>
      <c r="V1184" s="176">
        <f>'Assumptions (Nuclear)'!$V$6*Model!V1131</f>
        <v>0.08585537678</v>
      </c>
      <c r="W1184" s="176">
        <f>'Assumptions (Nuclear)'!$V$6*Model!W1131</f>
        <v>0.1044927716</v>
      </c>
      <c r="X1184" s="176">
        <f>'Assumptions (Nuclear)'!$V$6*Model!X1131</f>
        <v>0.105992071</v>
      </c>
      <c r="Y1184" s="176">
        <f>'Assumptions (Nuclear)'!$V$6*Model!Y1131</f>
        <v>0.1074948288</v>
      </c>
      <c r="Z1184" s="176">
        <f>'Assumptions (Nuclear)'!$V$6*Model!Z1131</f>
        <v>0.1090158805</v>
      </c>
      <c r="AA1184" s="176">
        <f>'Assumptions (Nuclear)'!$V$6*Model!AA1131</f>
        <v>0.1105712409</v>
      </c>
      <c r="AB1184" s="176">
        <f>'Assumptions (Nuclear)'!$V$6*Model!AB1131</f>
        <v>0.1121296143</v>
      </c>
      <c r="AC1184" s="176">
        <f>'Assumptions (Nuclear)'!$V$6*Model!AC1131</f>
        <v>0.1137067087</v>
      </c>
      <c r="AD1184" s="176">
        <f>'Assumptions (Nuclear)'!$V$6*Model!AD1131</f>
        <v>0.1152353807</v>
      </c>
      <c r="AE1184" s="176">
        <f>'Assumptions (Nuclear)'!$V$6*Model!AE1131</f>
        <v>0.116849015</v>
      </c>
      <c r="AF1184" s="176">
        <f>'Assumptions (Nuclear)'!$V$6*Model!AF1131</f>
        <v>0.1184293026</v>
      </c>
      <c r="AG1184" s="176">
        <f>'Assumptions (Nuclear)'!$V$6*Model!AG1131</f>
        <v>0.1199198332</v>
      </c>
      <c r="AH1184" s="176">
        <f>'Assumptions (Nuclear)'!$V$6*Model!AH1131</f>
        <v>0.1214416187</v>
      </c>
      <c r="AI1184" s="176">
        <f>'Assumptions (Nuclear)'!$V$6*Model!AI1131</f>
        <v>0.1229400872</v>
      </c>
      <c r="AJ1184" s="176">
        <f>'Assumptions (Nuclear)'!$V$6*Model!AJ1131</f>
        <v>0.1244508021</v>
      </c>
      <c r="AK1184" s="176">
        <f>'Assumptions (Nuclear)'!$V$6*Model!AK1131</f>
        <v>0.1260892079</v>
      </c>
      <c r="AL1184" s="176">
        <f>'Assumptions (Nuclear)'!$V$6*Model!AL1131</f>
        <v>0.1277049113</v>
      </c>
      <c r="AM1184" s="176">
        <f>'Assumptions (Nuclear)'!$V$6*Model!AM1131</f>
        <v>0.1291555334</v>
      </c>
      <c r="AN1184" s="176">
        <f>'Assumptions (Nuclear)'!$V$6*Model!AN1131</f>
        <v>0.130818204</v>
      </c>
      <c r="AO1184" s="176">
        <f>'Assumptions (Nuclear)'!$V$6*Model!AO1131</f>
        <v>0.1324341819</v>
      </c>
      <c r="AP1184" s="176">
        <f>'Assumptions (Nuclear)'!$V$6*Model!AP1131</f>
        <v>0.1339785856</v>
      </c>
      <c r="AQ1184" s="176">
        <f>'Assumptions (Nuclear)'!$V$6*Model!AQ1131</f>
        <v>0.1354895985</v>
      </c>
      <c r="AR1184" s="176">
        <f>'Assumptions (Nuclear)'!$V$6*Model!AR1131</f>
        <v>0.1372510687</v>
      </c>
      <c r="AS1184" s="176">
        <f>'Assumptions (Nuclear)'!$V$6*Model!AS1131</f>
        <v>0.1388499014</v>
      </c>
      <c r="AT1184" s="176">
        <f>'Assumptions (Nuclear)'!$V$6*Model!AT1131</f>
        <v>0.1405505329</v>
      </c>
      <c r="AU1184" s="176">
        <f>'Assumptions (Nuclear)'!$V$6*Model!AU1131</f>
        <v>1.505029111</v>
      </c>
      <c r="AV1184" s="176">
        <f>'Assumptions (Nuclear)'!$V$6*Model!AV1131</f>
        <v>1.500052298</v>
      </c>
      <c r="AW1184" s="176">
        <f>'Assumptions (Nuclear)'!$V$6*Model!AW1131</f>
        <v>1.491903341</v>
      </c>
      <c r="AX1184" s="176">
        <f>'Assumptions (Nuclear)'!$V$6*Model!AX1131</f>
        <v>1.485290945</v>
      </c>
      <c r="AY1184" s="176">
        <f>'Assumptions (Nuclear)'!$V$6*Model!AY1131</f>
        <v>1.477972669</v>
      </c>
      <c r="AZ1184" s="176">
        <f>'Assumptions (Nuclear)'!$V$6*Model!AZ1131</f>
        <v>1.470440293</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-0.003158152661</v>
      </c>
      <c r="Y1185" s="177">
        <f t="array" ref="Y1185">SUM(IF(ISERROR(Y1186:Y1236),"",Y1186:Y1236))</f>
        <v>-0.006517002872</v>
      </c>
      <c r="Z1185" s="177">
        <f t="array" ref="Z1185">SUM(IF(ISERROR(Z1186:Z1236),"",Z1186:Z1236))</f>
        <v>-0.01008873579</v>
      </c>
      <c r="AA1185" s="177">
        <f t="array" ref="AA1185">SUM(IF(ISERROR(AA1186:AA1236),"",AA1186:AA1236))</f>
        <v>-0.01388182497</v>
      </c>
      <c r="AB1185" s="177">
        <f t="array" ref="AB1185">SUM(IF(ISERROR(AB1186:AB1236),"",AB1186:AB1236))</f>
        <v>-0.01790227163</v>
      </c>
      <c r="AC1185" s="177">
        <f t="array" ref="AC1185">SUM(IF(ISERROR(AC1186:AC1236),"",AC1186:AC1236))</f>
        <v>-0.0221614519</v>
      </c>
      <c r="AD1185" s="177">
        <f t="array" ref="AD1185">SUM(IF(ISERROR(AD1186:AD1236),"",AD1186:AD1236))</f>
        <v>-0.02667128686</v>
      </c>
      <c r="AE1185" s="177">
        <f t="array" ref="AE1185">SUM(IF(ISERROR(AE1186:AE1236),"",AE1186:AE1236))</f>
        <v>-0.03144383671</v>
      </c>
      <c r="AF1185" s="177">
        <f t="array" ref="AF1185">SUM(IF(ISERROR(AF1186:AF1236),"",AF1186:AF1236))</f>
        <v>-0.03649216215</v>
      </c>
      <c r="AG1185" s="177">
        <f t="array" ref="AG1185">SUM(IF(ISERROR(AG1186:AG1236),"",AG1186:AG1236))</f>
        <v>-0.04182967332</v>
      </c>
      <c r="AH1185" s="177">
        <f t="array" ref="AH1185">SUM(IF(ISERROR(AH1186:AH1236),"",AH1186:AH1236))</f>
        <v>-0.04746976641</v>
      </c>
      <c r="AI1185" s="177">
        <f t="array" ref="AI1185">SUM(IF(ISERROR(AI1186:AI1236),"",AI1186:AI1236))</f>
        <v>-0.05342662206</v>
      </c>
      <c r="AJ1185" s="177">
        <f t="array" ref="AJ1185">SUM(IF(ISERROR(AJ1186:AJ1236),"",AJ1186:AJ1236))</f>
        <v>-0.05971487399</v>
      </c>
      <c r="AK1185" s="177">
        <f t="array" ref="AK1185">SUM(IF(ISERROR(AK1186:AK1236),"",AK1186:AK1236))</f>
        <v>-0.06635016929</v>
      </c>
      <c r="AL1185" s="177">
        <f t="array" ref="AL1185">SUM(IF(ISERROR(AL1186:AL1236),"",AL1186:AL1236))</f>
        <v>-0.07334912249</v>
      </c>
      <c r="AM1185" s="177">
        <f t="array" ref="AM1185">SUM(IF(ISERROR(AM1186:AM1236),"",AM1186:AM1236))</f>
        <v>-0.07439423729</v>
      </c>
      <c r="AN1185" s="177">
        <f t="array" ref="AN1185">SUM(IF(ISERROR(AN1186:AN1236),"",AN1186:AN1236))</f>
        <v>-0.07543578294</v>
      </c>
      <c r="AO1185" s="177">
        <f t="array" ref="AO1185">SUM(IF(ISERROR(AO1186:AO1236),"",AO1186:AO1236))</f>
        <v>-0.07646900938</v>
      </c>
      <c r="AP1185" s="177">
        <f t="array" ref="AP1185">SUM(IF(ISERROR(AP1186:AP1236),"",AP1186:AP1236))</f>
        <v>-0.07749742439</v>
      </c>
      <c r="AQ1185" s="177">
        <f t="array" ref="AQ1185">SUM(IF(ISERROR(AQ1186:AQ1236),"",AQ1186:AQ1236))</f>
        <v>-0.0785300293</v>
      </c>
      <c r="AR1185" s="177">
        <f t="array" ref="AR1185">SUM(IF(ISERROR(AR1186:AR1236),"",AR1186:AR1236))</f>
        <v>-0.07956519797</v>
      </c>
      <c r="AS1185" s="177">
        <f t="array" ref="AS1185">SUM(IF(ISERROR(AS1186:AS1236),"",AS1186:AS1236))</f>
        <v>-0.08060265113</v>
      </c>
      <c r="AT1185" s="177">
        <f t="array" ref="AT1185">SUM(IF(ISERROR(AT1186:AT1236),"",AT1186:AT1236))</f>
        <v>-0.08164296579</v>
      </c>
      <c r="AU1185" s="177">
        <f t="array" ref="AU1185">SUM(IF(ISERROR(AU1186:AU1236),"",AU1186:AU1236))</f>
        <v>-0.08268531012</v>
      </c>
      <c r="AV1185" s="177">
        <f t="array" ref="AV1185">SUM(IF(ISERROR(AV1186:AV1236),"",AV1186:AV1236))</f>
        <v>-0.08372954956</v>
      </c>
      <c r="AW1185" s="177">
        <f t="array" ref="AW1185">SUM(IF(ISERROR(AW1186:AW1236),"",AW1186:AW1236))</f>
        <v>-0.08477778975</v>
      </c>
      <c r="AX1185" s="177">
        <f t="array" ref="AX1185">SUM(IF(ISERROR(AX1186:AX1236),"",AX1186:AX1236))</f>
        <v>-0.08583079707</v>
      </c>
      <c r="AY1185" s="177">
        <f t="array" ref="AY1185">SUM(IF(ISERROR(AY1186:AY1236),"",AY1186:AY1236))</f>
        <v>-0.08688957088</v>
      </c>
      <c r="AZ1185" s="177">
        <f t="array" ref="AZ1185">SUM(IF(ISERROR(AZ1186:AZ1236),"",AZ1186:AZ1236))</f>
        <v>-0.08795530813</v>
      </c>
      <c r="BA1185" s="177">
        <f t="array" ref="BA1185">SUM(IF(ISERROR(BA1186:BA1236),"",BA1186:BA1236))</f>
        <v>-0.3541862317</v>
      </c>
      <c r="BB1185" s="177">
        <f t="array" ref="BB1185">SUM(IF(ISERROR(BB1186:BB1236),"",BB1186:BB1236))</f>
        <v>-0.3631950952</v>
      </c>
      <c r="BC1185" s="177">
        <f t="array" ref="BC1185">SUM(IF(ISERROR(BC1186:BC1236),"",BC1186:BC1236))</f>
        <v>-0.3725346778</v>
      </c>
      <c r="BD1185" s="177">
        <f t="array" ref="BD1185">SUM(IF(ISERROR(BD1186:BD1236),"",BD1186:BD1236))</f>
        <v>-0.3822192062</v>
      </c>
      <c r="BE1185" s="177">
        <f t="array" ref="BE1185">SUM(IF(ISERROR(BE1186:BE1236),"",BE1186:BE1236))</f>
        <v>-0.3922638283</v>
      </c>
      <c r="BF1185" s="177">
        <f t="array" ref="BF1185">SUM(IF(ISERROR(BF1186:BF1236),"",BF1186:BF1236))</f>
        <v>-0.4026852942</v>
      </c>
      <c r="BG1185" s="177">
        <f t="array" ref="BG1185">SUM(IF(ISERROR(BG1186:BG1236),"",BG1186:BG1236))</f>
        <v>-0.4135028446</v>
      </c>
      <c r="BH1185" s="177">
        <f t="array" ref="BH1185">SUM(IF(ISERROR(BH1186:BH1236),"",BH1186:BH1236))</f>
        <v>-0.4247337595</v>
      </c>
      <c r="BI1185" s="177">
        <f t="array" ref="BI1185">SUM(IF(ISERROR(BI1186:BI1236),"",BI1186:BI1236))</f>
        <v>-0.4363961137</v>
      </c>
      <c r="BJ1185" s="177">
        <f t="array" ref="BJ1185">SUM(IF(ISERROR(BJ1186:BJ1236),"",BJ1186:BJ1236))</f>
        <v>-0.4485100013</v>
      </c>
      <c r="BK1185" s="177">
        <f t="array" ref="BK1185">SUM(IF(ISERROR(BK1186:BK1236),"",BK1186:BK1236))</f>
        <v>-0.4610960826</v>
      </c>
      <c r="BL1185" s="177">
        <f t="array" ref="BL1185">SUM(IF(ISERROR(BL1186:BL1236),"",BL1186:BL1236))</f>
        <v>-0.4741741124</v>
      </c>
      <c r="BM1185" s="177">
        <f t="array" ref="BM1185">SUM(IF(ISERROR(BM1186:BM1236),"",BM1186:BM1236))</f>
        <v>-0.4877670747</v>
      </c>
      <c r="BN1185" s="177">
        <f t="array" ref="BN1185">SUM(IF(ISERROR(BN1186:BN1236),"",BN1186:BN1236))</f>
        <v>-0.5018995381</v>
      </c>
      <c r="BO1185" s="177">
        <f t="array" ref="BO1185">SUM(IF(ISERROR(BO1186:BO1236),"",BO1186:BO1236))</f>
        <v>-0.5165956566</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-0.003158152661</v>
      </c>
      <c r="Y1207" s="160">
        <f>IF($X$1129&gt;0,PPMT('Assumptions (Nuclear)'!$V$7,Model!X1,'Assumptions (Nuclear)'!$V$10,'Assumptions (Nuclear)'!$V$5*Model!$X$1129*average('Assumptions (Nuclear)'!$Q$2:$V$2)/10^9),0)</f>
        <v>-0.003308164913</v>
      </c>
      <c r="Z1207" s="160">
        <f>IF($X$1129&gt;0,PPMT('Assumptions (Nuclear)'!$V$7,Model!Y1,'Assumptions (Nuclear)'!$V$10,'Assumptions (Nuclear)'!$V$5*Model!$X$1129*average('Assumptions (Nuclear)'!$Q$2:$V$2)/10^9),0)</f>
        <v>-0.003465302746</v>
      </c>
      <c r="AA1207" s="160">
        <f>IF($X$1129&gt;0,PPMT('Assumptions (Nuclear)'!$V$7,Model!Z1,'Assumptions (Nuclear)'!$V$10,'Assumptions (Nuclear)'!$V$5*Model!$X$1129*average('Assumptions (Nuclear)'!$Q$2:$V$2)/10^9),0)</f>
        <v>-0.003629904627</v>
      </c>
      <c r="AB1207" s="160">
        <f>IF($X$1129&gt;0,PPMT('Assumptions (Nuclear)'!$V$7,Model!AA1,'Assumptions (Nuclear)'!$V$10,'Assumptions (Nuclear)'!$V$5*Model!$X$1129*average('Assumptions (Nuclear)'!$Q$2:$V$2)/10^9),0)</f>
        <v>-0.003802325096</v>
      </c>
      <c r="AC1207" s="160">
        <f>IF($X$1129&gt;0,PPMT('Assumptions (Nuclear)'!$V$7,Model!AB1,'Assumptions (Nuclear)'!$V$10,'Assumptions (Nuclear)'!$V$5*Model!$X$1129*average('Assumptions (Nuclear)'!$Q$2:$V$2)/10^9),0)</f>
        <v>-0.003982935538</v>
      </c>
      <c r="AD1207" s="160">
        <f>IF($X$1129&gt;0,PPMT('Assumptions (Nuclear)'!$V$7,Model!AC1,'Assumptions (Nuclear)'!$V$10,'Assumptions (Nuclear)'!$V$5*Model!$X$1129*average('Assumptions (Nuclear)'!$Q$2:$V$2)/10^9),0)</f>
        <v>-0.004172124976</v>
      </c>
      <c r="AE1207" s="160">
        <f>IF($X$1129&gt;0,PPMT('Assumptions (Nuclear)'!$V$7,Model!AD1,'Assumptions (Nuclear)'!$V$10,'Assumptions (Nuclear)'!$V$5*Model!$X$1129*average('Assumptions (Nuclear)'!$Q$2:$V$2)/10^9),0)</f>
        <v>-0.004370300913</v>
      </c>
      <c r="AF1207" s="160">
        <f>IF($X$1129&gt;0,PPMT('Assumptions (Nuclear)'!$V$7,Model!AE1,'Assumptions (Nuclear)'!$V$10,'Assumptions (Nuclear)'!$V$5*Model!$X$1129*average('Assumptions (Nuclear)'!$Q$2:$V$2)/10^9),0)</f>
        <v>-0.004577890206</v>
      </c>
      <c r="AG1207" s="160">
        <f>IF($X$1129&gt;0,PPMT('Assumptions (Nuclear)'!$V$7,Model!AF1,'Assumptions (Nuclear)'!$V$10,'Assumptions (Nuclear)'!$V$5*Model!$X$1129*average('Assumptions (Nuclear)'!$Q$2:$V$2)/10^9),0)</f>
        <v>-0.004795339991</v>
      </c>
      <c r="AH1207" s="160">
        <f>IF($X$1129&gt;0,PPMT('Assumptions (Nuclear)'!$V$7,Model!AG1,'Assumptions (Nuclear)'!$V$10,'Assumptions (Nuclear)'!$V$5*Model!$X$1129*average('Assumptions (Nuclear)'!$Q$2:$V$2)/10^9),0)</f>
        <v>-0.005023118641</v>
      </c>
      <c r="AI1207" s="160">
        <f>IF($X$1129&gt;0,PPMT('Assumptions (Nuclear)'!$V$7,Model!AH1,'Assumptions (Nuclear)'!$V$10,'Assumptions (Nuclear)'!$V$5*Model!$X$1129*average('Assumptions (Nuclear)'!$Q$2:$V$2)/10^9),0)</f>
        <v>-0.005261716776</v>
      </c>
      <c r="AJ1207" s="160">
        <f>IF($X$1129&gt;0,PPMT('Assumptions (Nuclear)'!$V$7,Model!AI1,'Assumptions (Nuclear)'!$V$10,'Assumptions (Nuclear)'!$V$5*Model!$X$1129*average('Assumptions (Nuclear)'!$Q$2:$V$2)/10^9),0)</f>
        <v>-0.005511648323</v>
      </c>
      <c r="AK1207" s="160">
        <f>IF($X$1129&gt;0,PPMT('Assumptions (Nuclear)'!$V$7,Model!AJ1,'Assumptions (Nuclear)'!$V$10,'Assumptions (Nuclear)'!$V$5*Model!$X$1129*average('Assumptions (Nuclear)'!$Q$2:$V$2)/10^9),0)</f>
        <v>-0.005773451618</v>
      </c>
      <c r="AL1207" s="160">
        <f>IF($X$1129&gt;0,PPMT('Assumptions (Nuclear)'!$V$7,Model!AK1,'Assumptions (Nuclear)'!$V$10,'Assumptions (Nuclear)'!$V$5*Model!$X$1129*average('Assumptions (Nuclear)'!$Q$2:$V$2)/10^9),0)</f>
        <v>-0.00604769057</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-0.003208837959</v>
      </c>
      <c r="Z1208" s="160">
        <f>IF($Y$1129&gt;0,PPMT('Assumptions (Nuclear)'!$V$7,Model!X1,'Assumptions (Nuclear)'!$V$10,'Assumptions (Nuclear)'!$V$5*Model!$Y$1129*AVERAGE('Assumptions (Nuclear)'!$R$2:$W$2)/10^9),0)</f>
        <v>-0.003361257762</v>
      </c>
      <c r="AA1208" s="160">
        <f>IF($Y$1129&gt;0,PPMT('Assumptions (Nuclear)'!$V$7,Model!Y1,'Assumptions (Nuclear)'!$V$10,'Assumptions (Nuclear)'!$V$5*Model!$Y$1129*AVERAGE('Assumptions (Nuclear)'!$R$2:$W$2)/10^9),0)</f>
        <v>-0.003520917506</v>
      </c>
      <c r="AB1208" s="160">
        <f>IF($Y$1129&gt;0,PPMT('Assumptions (Nuclear)'!$V$7,Model!Z1,'Assumptions (Nuclear)'!$V$10,'Assumptions (Nuclear)'!$V$5*Model!$Y$1129*AVERAGE('Assumptions (Nuclear)'!$R$2:$W$2)/10^9),0)</f>
        <v>-0.003688161087</v>
      </c>
      <c r="AC1208" s="160">
        <f>IF($Y$1129&gt;0,PPMT('Assumptions (Nuclear)'!$V$7,Model!AA1,'Assumptions (Nuclear)'!$V$10,'Assumptions (Nuclear)'!$V$5*Model!$Y$1129*AVERAGE('Assumptions (Nuclear)'!$R$2:$W$2)/10^9),0)</f>
        <v>-0.003863348739</v>
      </c>
      <c r="AD1208" s="160">
        <f>IF($Y$1129&gt;0,PPMT('Assumptions (Nuclear)'!$V$7,Model!AB1,'Assumptions (Nuclear)'!$V$10,'Assumptions (Nuclear)'!$V$5*Model!$Y$1129*AVERAGE('Assumptions (Nuclear)'!$R$2:$W$2)/10^9),0)</f>
        <v>-0.004046857804</v>
      </c>
      <c r="AE1208" s="160">
        <f>IF($Y$1129&gt;0,PPMT('Assumptions (Nuclear)'!$V$7,Model!AC1,'Assumptions (Nuclear)'!$V$10,'Assumptions (Nuclear)'!$V$5*Model!$Y$1129*AVERAGE('Assumptions (Nuclear)'!$R$2:$W$2)/10^9),0)</f>
        <v>-0.00423908355</v>
      </c>
      <c r="AF1208" s="160">
        <f>IF($Y$1129&gt;0,PPMT('Assumptions (Nuclear)'!$V$7,Model!AD1,'Assumptions (Nuclear)'!$V$10,'Assumptions (Nuclear)'!$V$5*Model!$Y$1129*AVERAGE('Assumptions (Nuclear)'!$R$2:$W$2)/10^9),0)</f>
        <v>-0.004440440019</v>
      </c>
      <c r="AG1208" s="160">
        <f>IF($Y$1129&gt;0,PPMT('Assumptions (Nuclear)'!$V$7,Model!AE1,'Assumptions (Nuclear)'!$V$10,'Assumptions (Nuclear)'!$V$5*Model!$Y$1129*AVERAGE('Assumptions (Nuclear)'!$R$2:$W$2)/10^9),0)</f>
        <v>-0.004651360919</v>
      </c>
      <c r="AH1208" s="160">
        <f>IF($Y$1129&gt;0,PPMT('Assumptions (Nuclear)'!$V$7,Model!AF1,'Assumptions (Nuclear)'!$V$10,'Assumptions (Nuclear)'!$V$5*Model!$Y$1129*AVERAGE('Assumptions (Nuclear)'!$R$2:$W$2)/10^9),0)</f>
        <v>-0.004872300563</v>
      </c>
      <c r="AI1208" s="160">
        <f>IF($Y$1129&gt;0,PPMT('Assumptions (Nuclear)'!$V$7,Model!AG1,'Assumptions (Nuclear)'!$V$10,'Assumptions (Nuclear)'!$V$5*Model!$Y$1129*AVERAGE('Assumptions (Nuclear)'!$R$2:$W$2)/10^9),0)</f>
        <v>-0.00510373484</v>
      </c>
      <c r="AJ1208" s="160">
        <f>IF($Y$1129&gt;0,PPMT('Assumptions (Nuclear)'!$V$7,Model!AH1,'Assumptions (Nuclear)'!$V$10,'Assumptions (Nuclear)'!$V$5*Model!$Y$1129*AVERAGE('Assumptions (Nuclear)'!$R$2:$W$2)/10^9),0)</f>
        <v>-0.005346162245</v>
      </c>
      <c r="AK1208" s="160">
        <f>IF($Y$1129&gt;0,PPMT('Assumptions (Nuclear)'!$V$7,Model!AI1,'Assumptions (Nuclear)'!$V$10,'Assumptions (Nuclear)'!$V$5*Model!$Y$1129*AVERAGE('Assumptions (Nuclear)'!$R$2:$W$2)/10^9),0)</f>
        <v>-0.005600104951</v>
      </c>
      <c r="AL1208" s="160">
        <f>IF($Y$1129&gt;0,PPMT('Assumptions (Nuclear)'!$V$7,Model!AJ1,'Assumptions (Nuclear)'!$V$10,'Assumptions (Nuclear)'!$V$5*Model!$Y$1129*AVERAGE('Assumptions (Nuclear)'!$R$2:$W$2)/10^9),0)</f>
        <v>-0.005866109937</v>
      </c>
      <c r="AM1208" s="160">
        <f>IF($Y$1129&gt;0,PPMT('Assumptions (Nuclear)'!$V$7,Model!AK1,'Assumptions (Nuclear)'!$V$10,'Assumptions (Nuclear)'!$V$5*Model!$Y$1129*AVERAGE('Assumptions (Nuclear)'!$R$2:$W$2)/10^9),0)</f>
        <v>-0.006144750159</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-0.003262175277</v>
      </c>
      <c r="AA1209" s="160">
        <f>IF($Z$1129&gt;0,PPMT('Assumptions (Nuclear)'!$V$7,Model!X1,'Assumptions (Nuclear)'!$V$10,'Assumptions (Nuclear)'!$V$5*Model!$Z$1129*AVERAGE('Assumptions (Nuclear)'!$S$2:$X$2)/10^9),0)</f>
        <v>-0.003417128603</v>
      </c>
      <c r="AB1209" s="160">
        <f>IF($Z$1129&gt;0,PPMT('Assumptions (Nuclear)'!$V$7,Model!Y1,'Assumptions (Nuclear)'!$V$10,'Assumptions (Nuclear)'!$V$5*Model!$Z$1129*AVERAGE('Assumptions (Nuclear)'!$S$2:$X$2)/10^9),0)</f>
        <v>-0.003579442212</v>
      </c>
      <c r="AC1209" s="160">
        <f>IF($Z$1129&gt;0,PPMT('Assumptions (Nuclear)'!$V$7,Model!Z1,'Assumptions (Nuclear)'!$V$10,'Assumptions (Nuclear)'!$V$5*Model!$Z$1129*AVERAGE('Assumptions (Nuclear)'!$S$2:$X$2)/10^9),0)</f>
        <v>-0.003749465717</v>
      </c>
      <c r="AD1209" s="160">
        <f>IF($Z$1129&gt;0,PPMT('Assumptions (Nuclear)'!$V$7,Model!AA1,'Assumptions (Nuclear)'!$V$10,'Assumptions (Nuclear)'!$V$5*Model!$Z$1129*AVERAGE('Assumptions (Nuclear)'!$S$2:$X$2)/10^9),0)</f>
        <v>-0.003927565338</v>
      </c>
      <c r="AE1209" s="160">
        <f>IF($Z$1129&gt;0,PPMT('Assumptions (Nuclear)'!$V$7,Model!AB1,'Assumptions (Nuclear)'!$V$10,'Assumptions (Nuclear)'!$V$5*Model!$Z$1129*AVERAGE('Assumptions (Nuclear)'!$S$2:$X$2)/10^9),0)</f>
        <v>-0.004114124692</v>
      </c>
      <c r="AF1209" s="160">
        <f>IF($Z$1129&gt;0,PPMT('Assumptions (Nuclear)'!$V$7,Model!AC1,'Assumptions (Nuclear)'!$V$10,'Assumptions (Nuclear)'!$V$5*Model!$Z$1129*AVERAGE('Assumptions (Nuclear)'!$S$2:$X$2)/10^9),0)</f>
        <v>-0.004309545615</v>
      </c>
      <c r="AG1209" s="160">
        <f>IF($Z$1129&gt;0,PPMT('Assumptions (Nuclear)'!$V$7,Model!AD1,'Assumptions (Nuclear)'!$V$10,'Assumptions (Nuclear)'!$V$5*Model!$Z$1129*AVERAGE('Assumptions (Nuclear)'!$S$2:$X$2)/10^9),0)</f>
        <v>-0.004514249031</v>
      </c>
      <c r="AH1209" s="160">
        <f>IF($Z$1129&gt;0,PPMT('Assumptions (Nuclear)'!$V$7,Model!AE1,'Assumptions (Nuclear)'!$V$10,'Assumptions (Nuclear)'!$V$5*Model!$Z$1129*AVERAGE('Assumptions (Nuclear)'!$S$2:$X$2)/10^9),0)</f>
        <v>-0.00472867586</v>
      </c>
      <c r="AI1209" s="160">
        <f>IF($Z$1129&gt;0,PPMT('Assumptions (Nuclear)'!$V$7,Model!AF1,'Assumptions (Nuclear)'!$V$10,'Assumptions (Nuclear)'!$V$5*Model!$Z$1129*AVERAGE('Assumptions (Nuclear)'!$S$2:$X$2)/10^9),0)</f>
        <v>-0.004953287964</v>
      </c>
      <c r="AJ1209" s="160">
        <f>IF($Z$1129&gt;0,PPMT('Assumptions (Nuclear)'!$V$7,Model!AG1,'Assumptions (Nuclear)'!$V$10,'Assumptions (Nuclear)'!$V$5*Model!$Z$1129*AVERAGE('Assumptions (Nuclear)'!$S$2:$X$2)/10^9),0)</f>
        <v>-0.005188569142</v>
      </c>
      <c r="AK1209" s="160">
        <f>IF($Z$1129&gt;0,PPMT('Assumptions (Nuclear)'!$V$7,Model!AH1,'Assumptions (Nuclear)'!$V$10,'Assumptions (Nuclear)'!$V$5*Model!$Z$1129*AVERAGE('Assumptions (Nuclear)'!$S$2:$X$2)/10^9),0)</f>
        <v>-0.005435026176</v>
      </c>
      <c r="AL1209" s="160">
        <f>IF($Z$1129&gt;0,PPMT('Assumptions (Nuclear)'!$V$7,Model!AI1,'Assumptions (Nuclear)'!$V$10,'Assumptions (Nuclear)'!$V$5*Model!$Z$1129*AVERAGE('Assumptions (Nuclear)'!$S$2:$X$2)/10^9),0)</f>
        <v>-0.00569318992</v>
      </c>
      <c r="AM1209" s="160">
        <f>IF($Z$1129&gt;0,PPMT('Assumptions (Nuclear)'!$V$7,Model!AJ1,'Assumptions (Nuclear)'!$V$10,'Assumptions (Nuclear)'!$V$5*Model!$Z$1129*AVERAGE('Assumptions (Nuclear)'!$S$2:$X$2)/10^9),0)</f>
        <v>-0.005963616441</v>
      </c>
      <c r="AN1209" s="160">
        <f>IF($Z$1129&gt;0,PPMT('Assumptions (Nuclear)'!$V$7,Model!AK1,'Assumptions (Nuclear)'!$V$10,'Assumptions (Nuclear)'!$V$5*Model!$Z$1129*AVERAGE('Assumptions (Nuclear)'!$S$2:$X$2)/10^9),0)</f>
        <v>-0.006246888222</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-0.003313874236</v>
      </c>
      <c r="AB1210" s="160">
        <f>IF($AA$1129&gt;0,PPMT('Assumptions (Nuclear)'!$V$7,Model!X1,'Assumptions (Nuclear)'!$V$10,'Assumptions (Nuclear)'!$V$5*Model!$AA$1129*AVERAGE('Assumptions (Nuclear)'!$T$2:$Y$2)/10^9),0)</f>
        <v>-0.003471283263</v>
      </c>
      <c r="AC1210" s="160">
        <f>IF($AA$1129&gt;0,PPMT('Assumptions (Nuclear)'!$V$7,Model!Y1,'Assumptions (Nuclear)'!$V$10,'Assumptions (Nuclear)'!$V$5*Model!$AA$1129*AVERAGE('Assumptions (Nuclear)'!$T$2:$Y$2)/10^9),0)</f>
        <v>-0.003636169218</v>
      </c>
      <c r="AD1210" s="160">
        <f>IF($AA$1129&gt;0,PPMT('Assumptions (Nuclear)'!$V$7,Model!Z1,'Assumptions (Nuclear)'!$V$10,'Assumptions (Nuclear)'!$V$5*Model!$AA$1129*AVERAGE('Assumptions (Nuclear)'!$T$2:$Y$2)/10^9),0)</f>
        <v>-0.003808887255</v>
      </c>
      <c r="AE1210" s="160">
        <f>IF($AA$1129&gt;0,PPMT('Assumptions (Nuclear)'!$V$7,Model!AA1,'Assumptions (Nuclear)'!$V$10,'Assumptions (Nuclear)'!$V$5*Model!$AA$1129*AVERAGE('Assumptions (Nuclear)'!$T$2:$Y$2)/10^9),0)</f>
        <v>-0.0039898094</v>
      </c>
      <c r="AF1210" s="160">
        <f>IF($AA$1129&gt;0,PPMT('Assumptions (Nuclear)'!$V$7,Model!AB1,'Assumptions (Nuclear)'!$V$10,'Assumptions (Nuclear)'!$V$5*Model!$AA$1129*AVERAGE('Assumptions (Nuclear)'!$T$2:$Y$2)/10^9),0)</f>
        <v>-0.004179325347</v>
      </c>
      <c r="AG1210" s="160">
        <f>IF($AA$1129&gt;0,PPMT('Assumptions (Nuclear)'!$V$7,Model!AC1,'Assumptions (Nuclear)'!$V$10,'Assumptions (Nuclear)'!$V$5*Model!$AA$1129*AVERAGE('Assumptions (Nuclear)'!$T$2:$Y$2)/10^9),0)</f>
        <v>-0.004377843301</v>
      </c>
      <c r="AH1210" s="160">
        <f>IF($AA$1129&gt;0,PPMT('Assumptions (Nuclear)'!$V$7,Model!AD1,'Assumptions (Nuclear)'!$V$10,'Assumptions (Nuclear)'!$V$5*Model!$AA$1129*AVERAGE('Assumptions (Nuclear)'!$T$2:$Y$2)/10^9),0)</f>
        <v>-0.004585790857</v>
      </c>
      <c r="AI1210" s="160">
        <f>IF($AA$1129&gt;0,PPMT('Assumptions (Nuclear)'!$V$7,Model!AE1,'Assumptions (Nuclear)'!$V$10,'Assumptions (Nuclear)'!$V$5*Model!$AA$1129*AVERAGE('Assumptions (Nuclear)'!$T$2:$Y$2)/10^9),0)</f>
        <v>-0.004803615923</v>
      </c>
      <c r="AJ1210" s="160">
        <f>IF($AA$1129&gt;0,PPMT('Assumptions (Nuclear)'!$V$7,Model!AF1,'Assumptions (Nuclear)'!$V$10,'Assumptions (Nuclear)'!$V$5*Model!$AA$1129*AVERAGE('Assumptions (Nuclear)'!$T$2:$Y$2)/10^9),0)</f>
        <v>-0.005031787679</v>
      </c>
      <c r="AK1210" s="160">
        <f>IF($AA$1129&gt;0,PPMT('Assumptions (Nuclear)'!$V$7,Model!AG1,'Assumptions (Nuclear)'!$V$10,'Assumptions (Nuclear)'!$V$5*Model!$AA$1129*AVERAGE('Assumptions (Nuclear)'!$T$2:$Y$2)/10^9),0)</f>
        <v>-0.005270797594</v>
      </c>
      <c r="AL1210" s="160">
        <f>IF($AA$1129&gt;0,PPMT('Assumptions (Nuclear)'!$V$7,Model!AH1,'Assumptions (Nuclear)'!$V$10,'Assumptions (Nuclear)'!$V$5*Model!$AA$1129*AVERAGE('Assumptions (Nuclear)'!$T$2:$Y$2)/10^9),0)</f>
        <v>-0.00552116048</v>
      </c>
      <c r="AM1210" s="160">
        <f>IF($AA$1129&gt;0,PPMT('Assumptions (Nuclear)'!$V$7,Model!AI1,'Assumptions (Nuclear)'!$V$10,'Assumptions (Nuclear)'!$V$5*Model!$AA$1129*AVERAGE('Assumptions (Nuclear)'!$T$2:$Y$2)/10^9),0)</f>
        <v>-0.005783415603</v>
      </c>
      <c r="AN1210" s="160">
        <f>IF($AA$1129&gt;0,PPMT('Assumptions (Nuclear)'!$V$7,Model!AJ1,'Assumptions (Nuclear)'!$V$10,'Assumptions (Nuclear)'!$V$5*Model!$AA$1129*AVERAGE('Assumptions (Nuclear)'!$T$2:$Y$2)/10^9),0)</f>
        <v>-0.006058127844</v>
      </c>
      <c r="AO1210" s="160">
        <f>IF($AA$1129&gt;0,PPMT('Assumptions (Nuclear)'!$V$7,Model!AK1,'Assumptions (Nuclear)'!$V$10,'Assumptions (Nuclear)'!$V$5*Model!$AA$1129*AVERAGE('Assumptions (Nuclear)'!$T$2:$Y$2)/10^9),0)</f>
        <v>-0.006345888916</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-0.003361059969</v>
      </c>
      <c r="AC1211" s="160">
        <f>IF($AB$1129&gt;0,PPMT('Assumptions (Nuclear)'!$V$7,Model!X1,'Assumptions (Nuclear)'!$V$10,'Assumptions (Nuclear)'!$V$5*Model!$AB$1129*AVERAGE('Assumptions (Nuclear)'!$U$2:$Z$2)/10^9),0)</f>
        <v>-0.003520710318</v>
      </c>
      <c r="AD1211" s="160">
        <f>IF($AB$1129&gt;0,PPMT('Assumptions (Nuclear)'!$V$7,Model!Y1,'Assumptions (Nuclear)'!$V$10,'Assumptions (Nuclear)'!$V$5*Model!$AB$1129*AVERAGE('Assumptions (Nuclear)'!$U$2:$Z$2)/10^9),0)</f>
        <v>-0.003687944058</v>
      </c>
      <c r="AE1211" s="160">
        <f>IF($AB$1129&gt;0,PPMT('Assumptions (Nuclear)'!$V$7,Model!Z1,'Assumptions (Nuclear)'!$V$10,'Assumptions (Nuclear)'!$V$5*Model!$AB$1129*AVERAGE('Assumptions (Nuclear)'!$U$2:$Z$2)/10^9),0)</f>
        <v>-0.003863121401</v>
      </c>
      <c r="AF1211" s="160">
        <f>IF($AB$1129&gt;0,PPMT('Assumptions (Nuclear)'!$V$7,Model!AA1,'Assumptions (Nuclear)'!$V$10,'Assumptions (Nuclear)'!$V$5*Model!$AB$1129*AVERAGE('Assumptions (Nuclear)'!$U$2:$Z$2)/10^9),0)</f>
        <v>-0.004046619667</v>
      </c>
      <c r="AG1211" s="160">
        <f>IF($AB$1129&gt;0,PPMT('Assumptions (Nuclear)'!$V$7,Model!AB1,'Assumptions (Nuclear)'!$V$10,'Assumptions (Nuclear)'!$V$5*Model!$AB$1129*AVERAGE('Assumptions (Nuclear)'!$U$2:$Z$2)/10^9),0)</f>
        <v>-0.004238834102</v>
      </c>
      <c r="AH1211" s="160">
        <f>IF($AB$1129&gt;0,PPMT('Assumptions (Nuclear)'!$V$7,Model!AC1,'Assumptions (Nuclear)'!$V$10,'Assumptions (Nuclear)'!$V$5*Model!$AB$1129*AVERAGE('Assumptions (Nuclear)'!$U$2:$Z$2)/10^9),0)</f>
        <v>-0.004440178721</v>
      </c>
      <c r="AI1211" s="160">
        <f>IF($AB$1129&gt;0,PPMT('Assumptions (Nuclear)'!$V$7,Model!AD1,'Assumptions (Nuclear)'!$V$10,'Assumptions (Nuclear)'!$V$5*Model!$AB$1129*AVERAGE('Assumptions (Nuclear)'!$U$2:$Z$2)/10^9),0)</f>
        <v>-0.004651087211</v>
      </c>
      <c r="AJ1211" s="160">
        <f>IF($AB$1129&gt;0,PPMT('Assumptions (Nuclear)'!$V$7,Model!AE1,'Assumptions (Nuclear)'!$V$10,'Assumptions (Nuclear)'!$V$5*Model!$AB$1129*AVERAGE('Assumptions (Nuclear)'!$U$2:$Z$2)/10^9),0)</f>
        <v>-0.004872013853</v>
      </c>
      <c r="AK1211" s="160">
        <f>IF($AB$1129&gt;0,PPMT('Assumptions (Nuclear)'!$V$7,Model!AF1,'Assumptions (Nuclear)'!$V$10,'Assumptions (Nuclear)'!$V$5*Model!$AB$1129*AVERAGE('Assumptions (Nuclear)'!$U$2:$Z$2)/10^9),0)</f>
        <v>-0.005103434511</v>
      </c>
      <c r="AL1211" s="160">
        <f>IF($AB$1129&gt;0,PPMT('Assumptions (Nuclear)'!$V$7,Model!AG1,'Assumptions (Nuclear)'!$V$10,'Assumptions (Nuclear)'!$V$5*Model!$AB$1129*AVERAGE('Assumptions (Nuclear)'!$U$2:$Z$2)/10^9),0)</f>
        <v>-0.00534584765</v>
      </c>
      <c r="AM1211" s="160">
        <f>IF($AB$1129&gt;0,PPMT('Assumptions (Nuclear)'!$V$7,Model!AH1,'Assumptions (Nuclear)'!$V$10,'Assumptions (Nuclear)'!$V$5*Model!$AB$1129*AVERAGE('Assumptions (Nuclear)'!$U$2:$Z$2)/10^9),0)</f>
        <v>-0.005599775414</v>
      </c>
      <c r="AN1211" s="160">
        <f>IF($AB$1129&gt;0,PPMT('Assumptions (Nuclear)'!$V$7,Model!AI1,'Assumptions (Nuclear)'!$V$10,'Assumptions (Nuclear)'!$V$5*Model!$AB$1129*AVERAGE('Assumptions (Nuclear)'!$U$2:$Z$2)/10^9),0)</f>
        <v>-0.005865764746</v>
      </c>
      <c r="AO1211" s="160">
        <f>IF($AB$1129&gt;0,PPMT('Assumptions (Nuclear)'!$V$7,Model!AJ1,'Assumptions (Nuclear)'!$V$10,'Assumptions (Nuclear)'!$V$5*Model!$AB$1129*AVERAGE('Assumptions (Nuclear)'!$U$2:$Z$2)/10^9),0)</f>
        <v>-0.006144388571</v>
      </c>
      <c r="AP1211" s="160">
        <f>IF($AB$1129&gt;0,PPMT('Assumptions (Nuclear)'!$V$7,Model!AK1,'Assumptions (Nuclear)'!$V$10,'Assumptions (Nuclear)'!$V$5*Model!$AB$1129*AVERAGE('Assumptions (Nuclear)'!$U$2:$Z$2)/10^9),0)</f>
        <v>-0.006436247029</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-0.003408822374</v>
      </c>
      <c r="AD1212" s="160">
        <f>IF($AC$1129&gt;0,PPMT('Assumptions (Nuclear)'!$V$7,Model!X1,'Assumptions (Nuclear)'!$V$10,'Assumptions (Nuclear)'!$V$5*Model!$AC$1129*AVERAGE('Assumptions (Nuclear)'!$V$2:$AA$2)/10^9),0)</f>
        <v>-0.003570741437</v>
      </c>
      <c r="AE1212" s="160">
        <f>IF($AC$1129&gt;0,PPMT('Assumptions (Nuclear)'!$V$7,Model!Y1,'Assumptions (Nuclear)'!$V$10,'Assumptions (Nuclear)'!$V$5*Model!$AC$1129*AVERAGE('Assumptions (Nuclear)'!$V$2:$AA$2)/10^9),0)</f>
        <v>-0.003740351655</v>
      </c>
      <c r="AF1212" s="160">
        <f>IF($AC$1129&gt;0,PPMT('Assumptions (Nuclear)'!$V$7,Model!Z1,'Assumptions (Nuclear)'!$V$10,'Assumptions (Nuclear)'!$V$5*Model!$AC$1129*AVERAGE('Assumptions (Nuclear)'!$V$2:$AA$2)/10^9),0)</f>
        <v>-0.003918018359</v>
      </c>
      <c r="AG1212" s="160">
        <f>IF($AC$1129&gt;0,PPMT('Assumptions (Nuclear)'!$V$7,Model!AA1,'Assumptions (Nuclear)'!$V$10,'Assumptions (Nuclear)'!$V$5*Model!$AC$1129*AVERAGE('Assumptions (Nuclear)'!$V$2:$AA$2)/10^9),0)</f>
        <v>-0.004104124231</v>
      </c>
      <c r="AH1212" s="160">
        <f>IF($AC$1129&gt;0,PPMT('Assumptions (Nuclear)'!$V$7,Model!AB1,'Assumptions (Nuclear)'!$V$10,'Assumptions (Nuclear)'!$V$5*Model!$AC$1129*AVERAGE('Assumptions (Nuclear)'!$V$2:$AA$2)/10^9),0)</f>
        <v>-0.004299070132</v>
      </c>
      <c r="AI1212" s="160">
        <f>IF($AC$1129&gt;0,PPMT('Assumptions (Nuclear)'!$V$7,Model!AC1,'Assumptions (Nuclear)'!$V$10,'Assumptions (Nuclear)'!$V$5*Model!$AC$1129*AVERAGE('Assumptions (Nuclear)'!$V$2:$AA$2)/10^9),0)</f>
        <v>-0.004503275963</v>
      </c>
      <c r="AJ1212" s="160">
        <f>IF($AC$1129&gt;0,PPMT('Assumptions (Nuclear)'!$V$7,Model!AD1,'Assumptions (Nuclear)'!$V$10,'Assumptions (Nuclear)'!$V$5*Model!$AC$1129*AVERAGE('Assumptions (Nuclear)'!$V$2:$AA$2)/10^9),0)</f>
        <v>-0.004717181571</v>
      </c>
      <c r="AK1212" s="160">
        <f>IF($AC$1129&gt;0,PPMT('Assumptions (Nuclear)'!$V$7,Model!AE1,'Assumptions (Nuclear)'!$V$10,'Assumptions (Nuclear)'!$V$5*Model!$AC$1129*AVERAGE('Assumptions (Nuclear)'!$V$2:$AA$2)/10^9),0)</f>
        <v>-0.004941247696</v>
      </c>
      <c r="AL1212" s="160">
        <f>IF($AC$1129&gt;0,PPMT('Assumptions (Nuclear)'!$V$7,Model!AF1,'Assumptions (Nuclear)'!$V$10,'Assumptions (Nuclear)'!$V$5*Model!$AC$1129*AVERAGE('Assumptions (Nuclear)'!$V$2:$AA$2)/10^9),0)</f>
        <v>-0.005175956961</v>
      </c>
      <c r="AM1212" s="160">
        <f>IF($AC$1129&gt;0,PPMT('Assumptions (Nuclear)'!$V$7,Model!AG1,'Assumptions (Nuclear)'!$V$10,'Assumptions (Nuclear)'!$V$5*Model!$AC$1129*AVERAGE('Assumptions (Nuclear)'!$V$2:$AA$2)/10^9),0)</f>
        <v>-0.005421814917</v>
      </c>
      <c r="AN1212" s="160">
        <f>IF($AC$1129&gt;0,PPMT('Assumptions (Nuclear)'!$V$7,Model!AH1,'Assumptions (Nuclear)'!$V$10,'Assumptions (Nuclear)'!$V$5*Model!$AC$1129*AVERAGE('Assumptions (Nuclear)'!$V$2:$AA$2)/10^9),0)</f>
        <v>-0.005679351126</v>
      </c>
      <c r="AO1212" s="160">
        <f>IF($AC$1129&gt;0,PPMT('Assumptions (Nuclear)'!$V$7,Model!AI1,'Assumptions (Nuclear)'!$V$10,'Assumptions (Nuclear)'!$V$5*Model!$AC$1129*AVERAGE('Assumptions (Nuclear)'!$V$2:$AA$2)/10^9),0)</f>
        <v>-0.005949120304</v>
      </c>
      <c r="AP1212" s="160">
        <f>IF($AC$1129&gt;0,PPMT('Assumptions (Nuclear)'!$V$7,Model!AJ1,'Assumptions (Nuclear)'!$V$10,'Assumptions (Nuclear)'!$V$5*Model!$AC$1129*AVERAGE('Assumptions (Nuclear)'!$V$2:$AA$2)/10^9),0)</f>
        <v>-0.006231703519</v>
      </c>
      <c r="AQ1212" s="160">
        <f>IF($AC$1129&gt;0,PPMT('Assumptions (Nuclear)'!$V$7,Model!AK1,'Assumptions (Nuclear)'!$V$10,'Assumptions (Nuclear)'!$V$5*Model!$AC$1129*AVERAGE('Assumptions (Nuclear)'!$V$2:$AA$2)/10^9),0)</f>
        <v>-0.006527709436</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-0.003457165992</v>
      </c>
      <c r="AE1213" s="160">
        <f>IF($AD$1129&gt;0,PPMT('Assumptions (Nuclear)'!$V$7,Model!X1,'Assumptions (Nuclear)'!$V$10,'Assumptions (Nuclear)'!$V$5*Model!$AD$1129*AVERAGE('Assumptions (Nuclear)'!$W$2:$AB$2)/10^9),0)</f>
        <v>-0.003621381377</v>
      </c>
      <c r="AF1213" s="160">
        <f>IF($AD$1129&gt;0,PPMT('Assumptions (Nuclear)'!$V$7,Model!Y1,'Assumptions (Nuclear)'!$V$10,'Assumptions (Nuclear)'!$V$5*Model!$AD$1129*AVERAGE('Assumptions (Nuclear)'!$W$2:$AB$2)/10^9),0)</f>
        <v>-0.003793396992</v>
      </c>
      <c r="AG1213" s="160">
        <f>IF($AD$1129&gt;0,PPMT('Assumptions (Nuclear)'!$V$7,Model!Z1,'Assumptions (Nuclear)'!$V$10,'Assumptions (Nuclear)'!$V$5*Model!$AD$1129*AVERAGE('Assumptions (Nuclear)'!$W$2:$AB$2)/10^9),0)</f>
        <v>-0.003973583349</v>
      </c>
      <c r="AH1213" s="160">
        <f>IF($AD$1129&gt;0,PPMT('Assumptions (Nuclear)'!$V$7,Model!AA1,'Assumptions (Nuclear)'!$V$10,'Assumptions (Nuclear)'!$V$5*Model!$AD$1129*AVERAGE('Assumptions (Nuclear)'!$W$2:$AB$2)/10^9),0)</f>
        <v>-0.004162328558</v>
      </c>
      <c r="AI1213" s="160">
        <f>IF($AD$1129&gt;0,PPMT('Assumptions (Nuclear)'!$V$7,Model!AB1,'Assumptions (Nuclear)'!$V$10,'Assumptions (Nuclear)'!$V$5*Model!$AD$1129*AVERAGE('Assumptions (Nuclear)'!$W$2:$AB$2)/10^9),0)</f>
        <v>-0.004360039165</v>
      </c>
      <c r="AJ1213" s="160">
        <f>IF($AD$1129&gt;0,PPMT('Assumptions (Nuclear)'!$V$7,Model!AC1,'Assumptions (Nuclear)'!$V$10,'Assumptions (Nuclear)'!$V$5*Model!$AD$1129*AVERAGE('Assumptions (Nuclear)'!$W$2:$AB$2)/10^9),0)</f>
        <v>-0.004567141025</v>
      </c>
      <c r="AK1213" s="160">
        <f>IF($AD$1129&gt;0,PPMT('Assumptions (Nuclear)'!$V$7,Model!AD1,'Assumptions (Nuclear)'!$V$10,'Assumptions (Nuclear)'!$V$5*Model!$AD$1129*AVERAGE('Assumptions (Nuclear)'!$W$2:$AB$2)/10^9),0)</f>
        <v>-0.004784080224</v>
      </c>
      <c r="AL1213" s="160">
        <f>IF($AD$1129&gt;0,PPMT('Assumptions (Nuclear)'!$V$7,Model!AE1,'Assumptions (Nuclear)'!$V$10,'Assumptions (Nuclear)'!$V$5*Model!$AD$1129*AVERAGE('Assumptions (Nuclear)'!$W$2:$AB$2)/10^9),0)</f>
        <v>-0.005011324035</v>
      </c>
      <c r="AM1213" s="160">
        <f>IF($AD$1129&gt;0,PPMT('Assumptions (Nuclear)'!$V$7,Model!AF1,'Assumptions (Nuclear)'!$V$10,'Assumptions (Nuclear)'!$V$5*Model!$AD$1129*AVERAGE('Assumptions (Nuclear)'!$W$2:$AB$2)/10^9),0)</f>
        <v>-0.005249361926</v>
      </c>
      <c r="AN1213" s="160">
        <f>IF($AD$1129&gt;0,PPMT('Assumptions (Nuclear)'!$V$7,Model!AG1,'Assumptions (Nuclear)'!$V$10,'Assumptions (Nuclear)'!$V$5*Model!$AD$1129*AVERAGE('Assumptions (Nuclear)'!$W$2:$AB$2)/10^9),0)</f>
        <v>-0.005498706618</v>
      </c>
      <c r="AO1213" s="160">
        <f>IF($AD$1129&gt;0,PPMT('Assumptions (Nuclear)'!$V$7,Model!AH1,'Assumptions (Nuclear)'!$V$10,'Assumptions (Nuclear)'!$V$5*Model!$AD$1129*AVERAGE('Assumptions (Nuclear)'!$W$2:$AB$2)/10^9),0)</f>
        <v>-0.005759895182</v>
      </c>
      <c r="AP1213" s="160">
        <f>IF($AD$1129&gt;0,PPMT('Assumptions (Nuclear)'!$V$7,Model!AI1,'Assumptions (Nuclear)'!$V$10,'Assumptions (Nuclear)'!$V$5*Model!$AD$1129*AVERAGE('Assumptions (Nuclear)'!$W$2:$AB$2)/10^9),0)</f>
        <v>-0.006033490203</v>
      </c>
      <c r="AQ1213" s="160">
        <f>IF($AD$1129&gt;0,PPMT('Assumptions (Nuclear)'!$V$7,Model!AJ1,'Assumptions (Nuclear)'!$V$10,'Assumptions (Nuclear)'!$V$5*Model!$AD$1129*AVERAGE('Assumptions (Nuclear)'!$W$2:$AB$2)/10^9),0)</f>
        <v>-0.006320080988</v>
      </c>
      <c r="AR1213" s="160">
        <f>IF($AD$1129&gt;0,PPMT('Assumptions (Nuclear)'!$V$7,Model!AK1,'Assumptions (Nuclear)'!$V$10,'Assumptions (Nuclear)'!$V$5*Model!$AD$1129*AVERAGE('Assumptions (Nuclear)'!$W$2:$AB$2)/10^9),0)</f>
        <v>-0.006620284835</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-0.003505663722</v>
      </c>
      <c r="AF1214" s="160">
        <f>IF($AE$1129&gt;0,PPMT('Assumptions (Nuclear)'!$V$7,Model!X1,'Assumptions (Nuclear)'!$V$10,'Assumptions (Nuclear)'!$V$5*Model!$AE$1129*AVERAGE('Assumptions (Nuclear)'!$X$2:$AC$2)/10^9),0)</f>
        <v>-0.003672182748</v>
      </c>
      <c r="AG1214" s="160">
        <f>IF($AE$1129&gt;0,PPMT('Assumptions (Nuclear)'!$V$7,Model!Y1,'Assumptions (Nuclear)'!$V$10,'Assumptions (Nuclear)'!$V$5*Model!$AE$1129*AVERAGE('Assumptions (Nuclear)'!$X$2:$AC$2)/10^9),0)</f>
        <v>-0.003846611429</v>
      </c>
      <c r="AH1214" s="160">
        <f>IF($AE$1129&gt;0,PPMT('Assumptions (Nuclear)'!$V$7,Model!Z1,'Assumptions (Nuclear)'!$V$10,'Assumptions (Nuclear)'!$V$5*Model!$AE$1129*AVERAGE('Assumptions (Nuclear)'!$X$2:$AC$2)/10^9),0)</f>
        <v>-0.004029325472</v>
      </c>
      <c r="AI1214" s="160">
        <f>IF($AE$1129&gt;0,PPMT('Assumptions (Nuclear)'!$V$7,Model!AA1,'Assumptions (Nuclear)'!$V$10,'Assumptions (Nuclear)'!$V$5*Model!$AE$1129*AVERAGE('Assumptions (Nuclear)'!$X$2:$AC$2)/10^9),0)</f>
        <v>-0.004220718432</v>
      </c>
      <c r="AJ1214" s="160">
        <f>IF($AE$1129&gt;0,PPMT('Assumptions (Nuclear)'!$V$7,Model!AB1,'Assumptions (Nuclear)'!$V$10,'Assumptions (Nuclear)'!$V$5*Model!$AE$1129*AVERAGE('Assumptions (Nuclear)'!$X$2:$AC$2)/10^9),0)</f>
        <v>-0.004421202557</v>
      </c>
      <c r="AK1214" s="160">
        <f>IF($AE$1129&gt;0,PPMT('Assumptions (Nuclear)'!$V$7,Model!AC1,'Assumptions (Nuclear)'!$V$10,'Assumptions (Nuclear)'!$V$5*Model!$AE$1129*AVERAGE('Assumptions (Nuclear)'!$X$2:$AC$2)/10^9),0)</f>
        <v>-0.004631209679</v>
      </c>
      <c r="AL1214" s="160">
        <f>IF($AE$1129&gt;0,PPMT('Assumptions (Nuclear)'!$V$7,Model!AD1,'Assumptions (Nuclear)'!$V$10,'Assumptions (Nuclear)'!$V$5*Model!$AE$1129*AVERAGE('Assumptions (Nuclear)'!$X$2:$AC$2)/10^9),0)</f>
        <v>-0.004851192139</v>
      </c>
      <c r="AM1214" s="160">
        <f>IF($AE$1129&gt;0,PPMT('Assumptions (Nuclear)'!$V$7,Model!AE1,'Assumptions (Nuclear)'!$V$10,'Assumptions (Nuclear)'!$V$5*Model!$AE$1129*AVERAGE('Assumptions (Nuclear)'!$X$2:$AC$2)/10^9),0)</f>
        <v>-0.005081623765</v>
      </c>
      <c r="AN1214" s="160">
        <f>IF($AE$1129&gt;0,PPMT('Assumptions (Nuclear)'!$V$7,Model!AF1,'Assumptions (Nuclear)'!$V$10,'Assumptions (Nuclear)'!$V$5*Model!$AE$1129*AVERAGE('Assumptions (Nuclear)'!$X$2:$AC$2)/10^9),0)</f>
        <v>-0.005323000894</v>
      </c>
      <c r="AO1214" s="160">
        <f>IF($AE$1129&gt;0,PPMT('Assumptions (Nuclear)'!$V$7,Model!AG1,'Assumptions (Nuclear)'!$V$10,'Assumptions (Nuclear)'!$V$5*Model!$AE$1129*AVERAGE('Assumptions (Nuclear)'!$X$2:$AC$2)/10^9),0)</f>
        <v>-0.005575843436</v>
      </c>
      <c r="AP1214" s="160">
        <f>IF($AE$1129&gt;0,PPMT('Assumptions (Nuclear)'!$V$7,Model!AH1,'Assumptions (Nuclear)'!$V$10,'Assumptions (Nuclear)'!$V$5*Model!$AE$1129*AVERAGE('Assumptions (Nuclear)'!$X$2:$AC$2)/10^9),0)</f>
        <v>-0.005840696</v>
      </c>
      <c r="AQ1214" s="160">
        <f>IF($AE$1129&gt;0,PPMT('Assumptions (Nuclear)'!$V$7,Model!AI1,'Assumptions (Nuclear)'!$V$10,'Assumptions (Nuclear)'!$V$5*Model!$AE$1129*AVERAGE('Assumptions (Nuclear)'!$X$2:$AC$2)/10^9),0)</f>
        <v>-0.00611812906</v>
      </c>
      <c r="AR1214" s="160">
        <f>IF($AE$1129&gt;0,PPMT('Assumptions (Nuclear)'!$V$7,Model!AJ1,'Assumptions (Nuclear)'!$V$10,'Assumptions (Nuclear)'!$V$5*Model!$AE$1129*AVERAGE('Assumptions (Nuclear)'!$X$2:$AC$2)/10^9),0)</f>
        <v>-0.00640874019</v>
      </c>
      <c r="AS1214" s="160">
        <f>IF($AE$1129&gt;0,PPMT('Assumptions (Nuclear)'!$V$7,Model!AK1,'Assumptions (Nuclear)'!$V$10,'Assumptions (Nuclear)'!$V$5*Model!$AE$1129*AVERAGE('Assumptions (Nuclear)'!$X$2:$AC$2)/10^9),0)</f>
        <v>-0.006713155349</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-0.003554743198</v>
      </c>
      <c r="AG1215" s="160">
        <f>IF($AF$1129&gt;0,PPMT('Assumptions (Nuclear)'!$V$7,Model!X1,'Assumptions (Nuclear)'!$V$10,'Assumptions (Nuclear)'!$V$5*Model!$AF$1129*AVERAGE('Assumptions (Nuclear)'!$Y$2:$AD$2)/10^9),0)</f>
        <v>-0.003723593499</v>
      </c>
      <c r="AH1215" s="160">
        <f>IF($AF$1129&gt;0,PPMT('Assumptions (Nuclear)'!$V$7,Model!Y1,'Assumptions (Nuclear)'!$V$10,'Assumptions (Nuclear)'!$V$5*Model!$AF$1129*AVERAGE('Assumptions (Nuclear)'!$Y$2:$AD$2)/10^9),0)</f>
        <v>-0.003900464191</v>
      </c>
      <c r="AI1215" s="160">
        <f>IF($AF$1129&gt;0,PPMT('Assumptions (Nuclear)'!$V$7,Model!Z1,'Assumptions (Nuclear)'!$V$10,'Assumptions (Nuclear)'!$V$5*Model!$AF$1129*AVERAGE('Assumptions (Nuclear)'!$Y$2:$AD$2)/10^9),0)</f>
        <v>-0.00408573624</v>
      </c>
      <c r="AJ1215" s="160">
        <f>IF($AF$1129&gt;0,PPMT('Assumptions (Nuclear)'!$V$7,Model!AA1,'Assumptions (Nuclear)'!$V$10,'Assumptions (Nuclear)'!$V$5*Model!$AF$1129*AVERAGE('Assumptions (Nuclear)'!$Y$2:$AD$2)/10^9),0)</f>
        <v>-0.004279808711</v>
      </c>
      <c r="AK1215" s="160">
        <f>IF($AF$1129&gt;0,PPMT('Assumptions (Nuclear)'!$V$7,Model!AB1,'Assumptions (Nuclear)'!$V$10,'Assumptions (Nuclear)'!$V$5*Model!$AF$1129*AVERAGE('Assumptions (Nuclear)'!$Y$2:$AD$2)/10^9),0)</f>
        <v>-0.004483099625</v>
      </c>
      <c r="AL1215" s="160">
        <f>IF($AF$1129&gt;0,PPMT('Assumptions (Nuclear)'!$V$7,Model!AC1,'Assumptions (Nuclear)'!$V$10,'Assumptions (Nuclear)'!$V$5*Model!$AF$1129*AVERAGE('Assumptions (Nuclear)'!$Y$2:$AD$2)/10^9),0)</f>
        <v>-0.004696046857</v>
      </c>
      <c r="AM1215" s="160">
        <f>IF($AF$1129&gt;0,PPMT('Assumptions (Nuclear)'!$V$7,Model!AD1,'Assumptions (Nuclear)'!$V$10,'Assumptions (Nuclear)'!$V$5*Model!$AF$1129*AVERAGE('Assumptions (Nuclear)'!$Y$2:$AD$2)/10^9),0)</f>
        <v>-0.004919109083</v>
      </c>
      <c r="AN1215" s="160">
        <f>IF($AF$1129&gt;0,PPMT('Assumptions (Nuclear)'!$V$7,Model!AE1,'Assumptions (Nuclear)'!$V$10,'Assumptions (Nuclear)'!$V$5*Model!$AF$1129*AVERAGE('Assumptions (Nuclear)'!$Y$2:$AD$2)/10^9),0)</f>
        <v>-0.005152766764</v>
      </c>
      <c r="AO1215" s="160">
        <f>IF($AF$1129&gt;0,PPMT('Assumptions (Nuclear)'!$V$7,Model!AF1,'Assumptions (Nuclear)'!$V$10,'Assumptions (Nuclear)'!$V$5*Model!$AF$1129*AVERAGE('Assumptions (Nuclear)'!$Y$2:$AD$2)/10^9),0)</f>
        <v>-0.005397523186</v>
      </c>
      <c r="AP1215" s="160">
        <f>IF($AF$1129&gt;0,PPMT('Assumptions (Nuclear)'!$V$7,Model!AG1,'Assumptions (Nuclear)'!$V$10,'Assumptions (Nuclear)'!$V$5*Model!$AF$1129*AVERAGE('Assumptions (Nuclear)'!$Y$2:$AD$2)/10^9),0)</f>
        <v>-0.005653905537</v>
      </c>
      <c r="AQ1215" s="160">
        <f>IF($AF$1129&gt;0,PPMT('Assumptions (Nuclear)'!$V$7,Model!AH1,'Assumptions (Nuclear)'!$V$10,'Assumptions (Nuclear)'!$V$5*Model!$AF$1129*AVERAGE('Assumptions (Nuclear)'!$Y$2:$AD$2)/10^9),0)</f>
        <v>-0.00592246605</v>
      </c>
      <c r="AR1215" s="160">
        <f>IF($AF$1129&gt;0,PPMT('Assumptions (Nuclear)'!$V$7,Model!AI1,'Assumptions (Nuclear)'!$V$10,'Assumptions (Nuclear)'!$V$5*Model!$AF$1129*AVERAGE('Assumptions (Nuclear)'!$Y$2:$AD$2)/10^9),0)</f>
        <v>-0.006203783187</v>
      </c>
      <c r="AS1215" s="160">
        <f>IF($AF$1129&gt;0,PPMT('Assumptions (Nuclear)'!$V$7,Model!AJ1,'Assumptions (Nuclear)'!$V$10,'Assumptions (Nuclear)'!$V$5*Model!$AF$1129*AVERAGE('Assumptions (Nuclear)'!$Y$2:$AD$2)/10^9),0)</f>
        <v>-0.006498462889</v>
      </c>
      <c r="AT1215" s="160">
        <f>IF($AF$1129&gt;0,PPMT('Assumptions (Nuclear)'!$V$7,Model!AK1,'Assumptions (Nuclear)'!$V$10,'Assumptions (Nuclear)'!$V$5*Model!$AF$1129*AVERAGE('Assumptions (Nuclear)'!$Y$2:$AD$2)/10^9),0)</f>
        <v>-0.006807139876</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-0.003604133472</v>
      </c>
      <c r="AH1216" s="160">
        <f>IF($AG$1129&gt;0,PPMT('Assumptions (Nuclear)'!$V$7,Model!X1,'Assumptions (Nuclear)'!$V$10,'Assumptions (Nuclear)'!$V$5*Model!$AG$1129*AVERAGE('Assumptions (Nuclear)'!$Z$2:$AE$2)/10^9),0)</f>
        <v>-0.003775329812</v>
      </c>
      <c r="AI1216" s="160">
        <f>IF($AG$1129&gt;0,PPMT('Assumptions (Nuclear)'!$V$7,Model!Y1,'Assumptions (Nuclear)'!$V$10,'Assumptions (Nuclear)'!$V$5*Model!$AG$1129*AVERAGE('Assumptions (Nuclear)'!$Z$2:$AE$2)/10^9),0)</f>
        <v>-0.003954657978</v>
      </c>
      <c r="AJ1216" s="160">
        <f>IF($AG$1129&gt;0,PPMT('Assumptions (Nuclear)'!$V$7,Model!Z1,'Assumptions (Nuclear)'!$V$10,'Assumptions (Nuclear)'!$V$5*Model!$AG$1129*AVERAGE('Assumptions (Nuclear)'!$Z$2:$AE$2)/10^9),0)</f>
        <v>-0.004142504232</v>
      </c>
      <c r="AK1216" s="160">
        <f>IF($AG$1129&gt;0,PPMT('Assumptions (Nuclear)'!$V$7,Model!AA1,'Assumptions (Nuclear)'!$V$10,'Assumptions (Nuclear)'!$V$5*Model!$AG$1129*AVERAGE('Assumptions (Nuclear)'!$Z$2:$AE$2)/10^9),0)</f>
        <v>-0.004339273183</v>
      </c>
      <c r="AL1216" s="160">
        <f>IF($AG$1129&gt;0,PPMT('Assumptions (Nuclear)'!$V$7,Model!AB1,'Assumptions (Nuclear)'!$V$10,'Assumptions (Nuclear)'!$V$5*Model!$AG$1129*AVERAGE('Assumptions (Nuclear)'!$Z$2:$AE$2)/10^9),0)</f>
        <v>-0.00454538866</v>
      </c>
      <c r="AM1216" s="160">
        <f>IF($AG$1129&gt;0,PPMT('Assumptions (Nuclear)'!$V$7,Model!AC1,'Assumptions (Nuclear)'!$V$10,'Assumptions (Nuclear)'!$V$5*Model!$AG$1129*AVERAGE('Assumptions (Nuclear)'!$Z$2:$AE$2)/10^9),0)</f>
        <v>-0.004761294621</v>
      </c>
      <c r="AN1216" s="160">
        <f>IF($AG$1129&gt;0,PPMT('Assumptions (Nuclear)'!$V$7,Model!AD1,'Assumptions (Nuclear)'!$V$10,'Assumptions (Nuclear)'!$V$5*Model!$AG$1129*AVERAGE('Assumptions (Nuclear)'!$Z$2:$AE$2)/10^9),0)</f>
        <v>-0.004987456115</v>
      </c>
      <c r="AO1216" s="160">
        <f>IF($AG$1129&gt;0,PPMT('Assumptions (Nuclear)'!$V$7,Model!AE1,'Assumptions (Nuclear)'!$V$10,'Assumptions (Nuclear)'!$V$5*Model!$AG$1129*AVERAGE('Assumptions (Nuclear)'!$Z$2:$AE$2)/10^9),0)</f>
        <v>-0.005224360281</v>
      </c>
      <c r="AP1216" s="160">
        <f>IF($AG$1129&gt;0,PPMT('Assumptions (Nuclear)'!$V$7,Model!AF1,'Assumptions (Nuclear)'!$V$10,'Assumptions (Nuclear)'!$V$5*Model!$AG$1129*AVERAGE('Assumptions (Nuclear)'!$Z$2:$AE$2)/10^9),0)</f>
        <v>-0.005472517394</v>
      </c>
      <c r="AQ1216" s="160">
        <f>IF($AG$1129&gt;0,PPMT('Assumptions (Nuclear)'!$V$7,Model!AG1,'Assumptions (Nuclear)'!$V$10,'Assumptions (Nuclear)'!$V$5*Model!$AG$1129*AVERAGE('Assumptions (Nuclear)'!$Z$2:$AE$2)/10^9),0)</f>
        <v>-0.00573246197</v>
      </c>
      <c r="AR1216" s="160">
        <f>IF($AG$1129&gt;0,PPMT('Assumptions (Nuclear)'!$V$7,Model!AH1,'Assumptions (Nuclear)'!$V$10,'Assumptions (Nuclear)'!$V$5*Model!$AG$1129*AVERAGE('Assumptions (Nuclear)'!$Z$2:$AE$2)/10^9),0)</f>
        <v>-0.006004753914</v>
      </c>
      <c r="AS1216" s="160">
        <f>IF($AG$1129&gt;0,PPMT('Assumptions (Nuclear)'!$V$7,Model!AI1,'Assumptions (Nuclear)'!$V$10,'Assumptions (Nuclear)'!$V$5*Model!$AG$1129*AVERAGE('Assumptions (Nuclear)'!$Z$2:$AE$2)/10^9),0)</f>
        <v>-0.006289979725</v>
      </c>
      <c r="AT1216" s="160">
        <f>IF($AG$1129&gt;0,PPMT('Assumptions (Nuclear)'!$V$7,Model!AJ1,'Assumptions (Nuclear)'!$V$10,'Assumptions (Nuclear)'!$V$5*Model!$AG$1129*AVERAGE('Assumptions (Nuclear)'!$Z$2:$AE$2)/10^9),0)</f>
        <v>-0.006588753762</v>
      </c>
      <c r="AU1216" s="160">
        <f>IF($AG$1129&gt;0,PPMT('Assumptions (Nuclear)'!$V$7,Model!AK1,'Assumptions (Nuclear)'!$V$10,'Assumptions (Nuclear)'!$V$5*Model!$AG$1129*AVERAGE('Assumptions (Nuclear)'!$Z$2:$AE$2)/10^9),0)</f>
        <v>-0.006901719566</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-0.003653183598</v>
      </c>
      <c r="AI1217" s="160">
        <f>IF($AH$1129&gt;0,PPMT('Assumptions (Nuclear)'!$V$7,Model!X1,'Assumptions (Nuclear)'!$V$10,'Assumptions (Nuclear)'!$V$5*Model!$AH$1129*AVERAGE('Assumptions (Nuclear)'!$AA$2:$AF$2)/10^9),0)</f>
        <v>-0.003826709819</v>
      </c>
      <c r="AJ1217" s="160">
        <f>IF($AH$1129&gt;0,PPMT('Assumptions (Nuclear)'!$V$7,Model!Y1,'Assumptions (Nuclear)'!$V$10,'Assumptions (Nuclear)'!$V$5*Model!$AH$1129*AVERAGE('Assumptions (Nuclear)'!$AA$2:$AF$2)/10^9),0)</f>
        <v>-0.004008478535</v>
      </c>
      <c r="AK1217" s="160">
        <f>IF($AH$1129&gt;0,PPMT('Assumptions (Nuclear)'!$V$7,Model!Z1,'Assumptions (Nuclear)'!$V$10,'Assumptions (Nuclear)'!$V$5*Model!$AH$1129*AVERAGE('Assumptions (Nuclear)'!$AA$2:$AF$2)/10^9),0)</f>
        <v>-0.004198881266</v>
      </c>
      <c r="AL1217" s="160">
        <f>IF($AH$1129&gt;0,PPMT('Assumptions (Nuclear)'!$V$7,Model!AA1,'Assumptions (Nuclear)'!$V$10,'Assumptions (Nuclear)'!$V$5*Model!$AH$1129*AVERAGE('Assumptions (Nuclear)'!$AA$2:$AF$2)/10^9),0)</f>
        <v>-0.004398328126</v>
      </c>
      <c r="AM1217" s="160">
        <f>IF($AH$1129&gt;0,PPMT('Assumptions (Nuclear)'!$V$7,Model!AB1,'Assumptions (Nuclear)'!$V$10,'Assumptions (Nuclear)'!$V$5*Model!$AH$1129*AVERAGE('Assumptions (Nuclear)'!$AA$2:$AF$2)/10^9),0)</f>
        <v>-0.004607248712</v>
      </c>
      <c r="AN1217" s="160">
        <f>IF($AH$1129&gt;0,PPMT('Assumptions (Nuclear)'!$V$7,Model!AC1,'Assumptions (Nuclear)'!$V$10,'Assumptions (Nuclear)'!$V$5*Model!$AH$1129*AVERAGE('Assumptions (Nuclear)'!$AA$2:$AF$2)/10^9),0)</f>
        <v>-0.004826093026</v>
      </c>
      <c r="AO1217" s="160">
        <f>IF($AH$1129&gt;0,PPMT('Assumptions (Nuclear)'!$V$7,Model!AD1,'Assumptions (Nuclear)'!$V$10,'Assumptions (Nuclear)'!$V$5*Model!$AH$1129*AVERAGE('Assumptions (Nuclear)'!$AA$2:$AF$2)/10^9),0)</f>
        <v>-0.005055332444</v>
      </c>
      <c r="AP1217" s="160">
        <f>IF($AH$1129&gt;0,PPMT('Assumptions (Nuclear)'!$V$7,Model!AE1,'Assumptions (Nuclear)'!$V$10,'Assumptions (Nuclear)'!$V$5*Model!$AH$1129*AVERAGE('Assumptions (Nuclear)'!$AA$2:$AF$2)/10^9),0)</f>
        <v>-0.005295460735</v>
      </c>
      <c r="AQ1217" s="160">
        <f>IF($AH$1129&gt;0,PPMT('Assumptions (Nuclear)'!$V$7,Model!AF1,'Assumptions (Nuclear)'!$V$10,'Assumptions (Nuclear)'!$V$5*Model!$AH$1129*AVERAGE('Assumptions (Nuclear)'!$AA$2:$AF$2)/10^9),0)</f>
        <v>-0.00554699512</v>
      </c>
      <c r="AR1217" s="160">
        <f>IF($AH$1129&gt;0,PPMT('Assumptions (Nuclear)'!$V$7,Model!AG1,'Assumptions (Nuclear)'!$V$10,'Assumptions (Nuclear)'!$V$5*Model!$AH$1129*AVERAGE('Assumptions (Nuclear)'!$AA$2:$AF$2)/10^9),0)</f>
        <v>-0.005810477389</v>
      </c>
      <c r="AS1217" s="160">
        <f>IF($AH$1129&gt;0,PPMT('Assumptions (Nuclear)'!$V$7,Model!AH1,'Assumptions (Nuclear)'!$V$10,'Assumptions (Nuclear)'!$V$5*Model!$AH$1129*AVERAGE('Assumptions (Nuclear)'!$AA$2:$AF$2)/10^9),0)</f>
        <v>-0.006086475065</v>
      </c>
      <c r="AT1217" s="160">
        <f>IF($AH$1129&gt;0,PPMT('Assumptions (Nuclear)'!$V$7,Model!AI1,'Assumptions (Nuclear)'!$V$10,'Assumptions (Nuclear)'!$V$5*Model!$AH$1129*AVERAGE('Assumptions (Nuclear)'!$AA$2:$AF$2)/10^9),0)</f>
        <v>-0.00637558263</v>
      </c>
      <c r="AU1217" s="160">
        <f>IF($AH$1129&gt;0,PPMT('Assumptions (Nuclear)'!$V$7,Model!AJ1,'Assumptions (Nuclear)'!$V$10,'Assumptions (Nuclear)'!$V$5*Model!$AH$1129*AVERAGE('Assumptions (Nuclear)'!$AA$2:$AF$2)/10^9),0)</f>
        <v>-0.006678422805</v>
      </c>
      <c r="AV1217" s="160">
        <f>IF($AH$1129&gt;0,PPMT('Assumptions (Nuclear)'!$V$7,Model!AK1,'Assumptions (Nuclear)'!$V$10,'Assumptions (Nuclear)'!$V$5*Model!$AH$1129*AVERAGE('Assumptions (Nuclear)'!$AA$2:$AF$2)/10^9),0)</f>
        <v>-0.006995647888</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-0.003702041755</v>
      </c>
      <c r="AJ1218" s="160">
        <f>IF($AI$1129&gt;0,PPMT('Assumptions (Nuclear)'!$V$7,Model!X1,'Assumptions (Nuclear)'!$V$10,'Assumptions (Nuclear)'!$V$5*Model!$AI$1129*AVERAGE('Assumptions (Nuclear)'!$AB$2:$AG$2)/10^9),0)</f>
        <v>-0.003877888738</v>
      </c>
      <c r="AK1218" s="160">
        <f>IF($AI$1129&gt;0,PPMT('Assumptions (Nuclear)'!$V$7,Model!Y1,'Assumptions (Nuclear)'!$V$10,'Assumptions (Nuclear)'!$V$5*Model!$AI$1129*AVERAGE('Assumptions (Nuclear)'!$AB$2:$AG$2)/10^9),0)</f>
        <v>-0.004062088453</v>
      </c>
      <c r="AL1218" s="160">
        <f>IF($AI$1129&gt;0,PPMT('Assumptions (Nuclear)'!$V$7,Model!Z1,'Assumptions (Nuclear)'!$V$10,'Assumptions (Nuclear)'!$V$5*Model!$AI$1129*AVERAGE('Assumptions (Nuclear)'!$AB$2:$AG$2)/10^9),0)</f>
        <v>-0.004255037655</v>
      </c>
      <c r="AM1218" s="160">
        <f>IF($AI$1129&gt;0,PPMT('Assumptions (Nuclear)'!$V$7,Model!AA1,'Assumptions (Nuclear)'!$V$10,'Assumptions (Nuclear)'!$V$5*Model!$AI$1129*AVERAGE('Assumptions (Nuclear)'!$AB$2:$AG$2)/10^9),0)</f>
        <v>-0.004457151943</v>
      </c>
      <c r="AN1218" s="160">
        <f>IF($AI$1129&gt;0,PPMT('Assumptions (Nuclear)'!$V$7,Model!AB1,'Assumptions (Nuclear)'!$V$10,'Assumptions (Nuclear)'!$V$5*Model!$AI$1129*AVERAGE('Assumptions (Nuclear)'!$AB$2:$AG$2)/10^9),0)</f>
        <v>-0.004668866661</v>
      </c>
      <c r="AO1218" s="160">
        <f>IF($AI$1129&gt;0,PPMT('Assumptions (Nuclear)'!$V$7,Model!AC1,'Assumptions (Nuclear)'!$V$10,'Assumptions (Nuclear)'!$V$5*Model!$AI$1129*AVERAGE('Assumptions (Nuclear)'!$AB$2:$AG$2)/10^9),0)</f>
        <v>-0.004890637827</v>
      </c>
      <c r="AP1218" s="160">
        <f>IF($AI$1129&gt;0,PPMT('Assumptions (Nuclear)'!$V$7,Model!AD1,'Assumptions (Nuclear)'!$V$10,'Assumptions (Nuclear)'!$V$5*Model!$AI$1129*AVERAGE('Assumptions (Nuclear)'!$AB$2:$AG$2)/10^9),0)</f>
        <v>-0.005122943124</v>
      </c>
      <c r="AQ1218" s="160">
        <f>IF($AI$1129&gt;0,PPMT('Assumptions (Nuclear)'!$V$7,Model!AE1,'Assumptions (Nuclear)'!$V$10,'Assumptions (Nuclear)'!$V$5*Model!$AI$1129*AVERAGE('Assumptions (Nuclear)'!$AB$2:$AG$2)/10^9),0)</f>
        <v>-0.005366282922</v>
      </c>
      <c r="AR1218" s="160">
        <f>IF($AI$1129&gt;0,PPMT('Assumptions (Nuclear)'!$V$7,Model!AF1,'Assumptions (Nuclear)'!$V$10,'Assumptions (Nuclear)'!$V$5*Model!$AI$1129*AVERAGE('Assumptions (Nuclear)'!$AB$2:$AG$2)/10^9),0)</f>
        <v>-0.005621181361</v>
      </c>
      <c r="AS1218" s="160">
        <f>IF($AI$1129&gt;0,PPMT('Assumptions (Nuclear)'!$V$7,Model!AG1,'Assumptions (Nuclear)'!$V$10,'Assumptions (Nuclear)'!$V$5*Model!$AI$1129*AVERAGE('Assumptions (Nuclear)'!$AB$2:$AG$2)/10^9),0)</f>
        <v>-0.005888187476</v>
      </c>
      <c r="AT1218" s="160">
        <f>IF($AI$1129&gt;0,PPMT('Assumptions (Nuclear)'!$V$7,Model!AH1,'Assumptions (Nuclear)'!$V$10,'Assumptions (Nuclear)'!$V$5*Model!$AI$1129*AVERAGE('Assumptions (Nuclear)'!$AB$2:$AG$2)/10^9),0)</f>
        <v>-0.006167876381</v>
      </c>
      <c r="AU1218" s="160">
        <f>IF($AI$1129&gt;0,PPMT('Assumptions (Nuclear)'!$V$7,Model!AI1,'Assumptions (Nuclear)'!$V$10,'Assumptions (Nuclear)'!$V$5*Model!$AI$1129*AVERAGE('Assumptions (Nuclear)'!$AB$2:$AG$2)/10^9),0)</f>
        <v>-0.006460850509</v>
      </c>
      <c r="AV1218" s="160">
        <f>IF($AI$1129&gt;0,PPMT('Assumptions (Nuclear)'!$V$7,Model!AJ1,'Assumptions (Nuclear)'!$V$10,'Assumptions (Nuclear)'!$V$5*Model!$AI$1129*AVERAGE('Assumptions (Nuclear)'!$AB$2:$AG$2)/10^9),0)</f>
        <v>-0.006767740908</v>
      </c>
      <c r="AW1218" s="160">
        <f>IF($AI$1129&gt;0,PPMT('Assumptions (Nuclear)'!$V$7,Model!AK1,'Assumptions (Nuclear)'!$V$10,'Assumptions (Nuclear)'!$V$5*Model!$AI$1129*AVERAGE('Assumptions (Nuclear)'!$AB$2:$AG$2)/10^9),0)</f>
        <v>-0.007089208601</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-0.003750487378</v>
      </c>
      <c r="AK1219" s="177">
        <f>IF($AJ$1129&gt;0,PPMT('Assumptions (Nuclear)'!$V$7,Model!X1,'Assumptions (Nuclear)'!$V$10,'Assumptions (Nuclear)'!$V$5*Model!$AJ$1129*AVERAGE('Assumptions (Nuclear)'!$AC$2:$AH$2)/10^9),0)</f>
        <v>-0.003928635528</v>
      </c>
      <c r="AL1219" s="177">
        <f>IF($AJ$1129&gt;0,PPMT('Assumptions (Nuclear)'!$V$7,Model!Y1,'Assumptions (Nuclear)'!$V$10,'Assumptions (Nuclear)'!$V$5*Model!$AJ$1129*AVERAGE('Assumptions (Nuclear)'!$AC$2:$AH$2)/10^9),0)</f>
        <v>-0.004115245716</v>
      </c>
      <c r="AM1219" s="177">
        <f>IF($AJ$1129&gt;0,PPMT('Assumptions (Nuclear)'!$V$7,Model!Z1,'Assumptions (Nuclear)'!$V$10,'Assumptions (Nuclear)'!$V$5*Model!$AJ$1129*AVERAGE('Assumptions (Nuclear)'!$AC$2:$AH$2)/10^9),0)</f>
        <v>-0.004310719887</v>
      </c>
      <c r="AN1219" s="177">
        <f>IF($AJ$1129&gt;0,PPMT('Assumptions (Nuclear)'!$V$7,Model!AA1,'Assumptions (Nuclear)'!$V$10,'Assumptions (Nuclear)'!$V$5*Model!$AJ$1129*AVERAGE('Assumptions (Nuclear)'!$AC$2:$AH$2)/10^9),0)</f>
        <v>-0.004515479082</v>
      </c>
      <c r="AO1219" s="177">
        <f>IF($AJ$1129&gt;0,PPMT('Assumptions (Nuclear)'!$V$7,Model!AB1,'Assumptions (Nuclear)'!$V$10,'Assumptions (Nuclear)'!$V$5*Model!$AJ$1129*AVERAGE('Assumptions (Nuclear)'!$AC$2:$AH$2)/10^9),0)</f>
        <v>-0.004729964338</v>
      </c>
      <c r="AP1219" s="177">
        <f>IF($AJ$1129&gt;0,PPMT('Assumptions (Nuclear)'!$V$7,Model!AC1,'Assumptions (Nuclear)'!$V$10,'Assumptions (Nuclear)'!$V$5*Model!$AJ$1129*AVERAGE('Assumptions (Nuclear)'!$AC$2:$AH$2)/10^9),0)</f>
        <v>-0.004954637644</v>
      </c>
      <c r="AQ1219" s="177">
        <f>IF($AJ$1129&gt;0,PPMT('Assumptions (Nuclear)'!$V$7,Model!AD1,'Assumptions (Nuclear)'!$V$10,'Assumptions (Nuclear)'!$V$5*Model!$AJ$1129*AVERAGE('Assumptions (Nuclear)'!$AC$2:$AH$2)/10^9),0)</f>
        <v>-0.005189982933</v>
      </c>
      <c r="AR1219" s="177">
        <f>IF($AJ$1129&gt;0,PPMT('Assumptions (Nuclear)'!$V$7,Model!AE1,'Assumptions (Nuclear)'!$V$10,'Assumptions (Nuclear)'!$V$5*Model!$AJ$1129*AVERAGE('Assumptions (Nuclear)'!$AC$2:$AH$2)/10^9),0)</f>
        <v>-0.005436507122</v>
      </c>
      <c r="AS1219" s="177">
        <f>IF($AJ$1129&gt;0,PPMT('Assumptions (Nuclear)'!$V$7,Model!AF1,'Assumptions (Nuclear)'!$V$10,'Assumptions (Nuclear)'!$V$5*Model!$AJ$1129*AVERAGE('Assumptions (Nuclear)'!$AC$2:$AH$2)/10^9),0)</f>
        <v>-0.00569474121</v>
      </c>
      <c r="AT1219" s="177">
        <f>IF($AJ$1129&gt;0,PPMT('Assumptions (Nuclear)'!$V$7,Model!AG1,'Assumptions (Nuclear)'!$V$10,'Assumptions (Nuclear)'!$V$5*Model!$AJ$1129*AVERAGE('Assumptions (Nuclear)'!$AC$2:$AH$2)/10^9),0)</f>
        <v>-0.005965241418</v>
      </c>
      <c r="AU1219" s="177">
        <f>IF($AJ$1129&gt;0,PPMT('Assumptions (Nuclear)'!$V$7,Model!AH1,'Assumptions (Nuclear)'!$V$10,'Assumptions (Nuclear)'!$V$5*Model!$AJ$1129*AVERAGE('Assumptions (Nuclear)'!$AC$2:$AH$2)/10^9),0)</f>
        <v>-0.006248590385</v>
      </c>
      <c r="AV1219" s="177">
        <f>IF($AJ$1129&gt;0,PPMT('Assumptions (Nuclear)'!$V$7,Model!AI1,'Assumptions (Nuclear)'!$V$10,'Assumptions (Nuclear)'!$V$5*Model!$AJ$1129*AVERAGE('Assumptions (Nuclear)'!$AC$2:$AH$2)/10^9),0)</f>
        <v>-0.006545398428</v>
      </c>
      <c r="AW1219" s="177">
        <f>IF($AJ$1129&gt;0,PPMT('Assumptions (Nuclear)'!$V$7,Model!AJ1,'Assumptions (Nuclear)'!$V$10,'Assumptions (Nuclear)'!$V$5*Model!$AJ$1129*AVERAGE('Assumptions (Nuclear)'!$AC$2:$AH$2)/10^9),0)</f>
        <v>-0.006856304854</v>
      </c>
      <c r="AX1219" s="177">
        <f>IF($AJ$1129&gt;0,PPMT('Assumptions (Nuclear)'!$V$7,Model!AK1,'Assumptions (Nuclear)'!$V$10,'Assumptions (Nuclear)'!$V$5*Model!$AJ$1129*AVERAGE('Assumptions (Nuclear)'!$AC$2:$AH$2)/10^9),0)</f>
        <v>-0.007181979334</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-0.003798838784</v>
      </c>
      <c r="AL1220" s="160">
        <f>IF($AK$1129&gt;0,PPMT('Assumptions (Nuclear)'!$V$7,Model!X1,'Assumptions (Nuclear)'!$V$10,'Assumptions (Nuclear)'!$V$5*Model!$AK$1129*AVERAGE('Assumptions (Nuclear)'!$AD$2:$AI$2)/10^9),0)</f>
        <v>-0.003979283626</v>
      </c>
      <c r="AM1220" s="160">
        <f>IF($AK$1129&gt;0,PPMT('Assumptions (Nuclear)'!$V$7,Model!Y1,'Assumptions (Nuclear)'!$V$10,'Assumptions (Nuclear)'!$V$5*Model!$AK$1129*AVERAGE('Assumptions (Nuclear)'!$AD$2:$AI$2)/10^9),0)</f>
        <v>-0.004168299598</v>
      </c>
      <c r="AN1220" s="160">
        <f>IF($AK$1129&gt;0,PPMT('Assumptions (Nuclear)'!$V$7,Model!Z1,'Assumptions (Nuclear)'!$V$10,'Assumptions (Nuclear)'!$V$5*Model!$AK$1129*AVERAGE('Assumptions (Nuclear)'!$AD$2:$AI$2)/10^9),0)</f>
        <v>-0.004366293829</v>
      </c>
      <c r="AO1220" s="160">
        <f>IF($AK$1129&gt;0,PPMT('Assumptions (Nuclear)'!$V$7,Model!AA1,'Assumptions (Nuclear)'!$V$10,'Assumptions (Nuclear)'!$V$5*Model!$AK$1129*AVERAGE('Assumptions (Nuclear)'!$AD$2:$AI$2)/10^9),0)</f>
        <v>-0.004573692786</v>
      </c>
      <c r="AP1220" s="160">
        <f>IF($AK$1129&gt;0,PPMT('Assumptions (Nuclear)'!$V$7,Model!AB1,'Assumptions (Nuclear)'!$V$10,'Assumptions (Nuclear)'!$V$5*Model!$AK$1129*AVERAGE('Assumptions (Nuclear)'!$AD$2:$AI$2)/10^9),0)</f>
        <v>-0.004790943194</v>
      </c>
      <c r="AQ1220" s="160">
        <f>IF($AK$1129&gt;0,PPMT('Assumptions (Nuclear)'!$V$7,Model!AC1,'Assumptions (Nuclear)'!$V$10,'Assumptions (Nuclear)'!$V$5*Model!$AK$1129*AVERAGE('Assumptions (Nuclear)'!$AD$2:$AI$2)/10^9),0)</f>
        <v>-0.005018512995</v>
      </c>
      <c r="AR1220" s="160">
        <f>IF($AK$1129&gt;0,PPMT('Assumptions (Nuclear)'!$V$7,Model!AD1,'Assumptions (Nuclear)'!$V$10,'Assumptions (Nuclear)'!$V$5*Model!$AK$1129*AVERAGE('Assumptions (Nuclear)'!$AD$2:$AI$2)/10^9),0)</f>
        <v>-0.005256892363</v>
      </c>
      <c r="AS1220" s="160">
        <f>IF($AK$1129&gt;0,PPMT('Assumptions (Nuclear)'!$V$7,Model!AE1,'Assumptions (Nuclear)'!$V$10,'Assumptions (Nuclear)'!$V$5*Model!$AK$1129*AVERAGE('Assumptions (Nuclear)'!$AD$2:$AI$2)/10^9),0)</f>
        <v>-0.00550659475</v>
      </c>
      <c r="AT1220" s="160">
        <f>IF($AK$1129&gt;0,PPMT('Assumptions (Nuclear)'!$V$7,Model!AF1,'Assumptions (Nuclear)'!$V$10,'Assumptions (Nuclear)'!$V$5*Model!$AK$1129*AVERAGE('Assumptions (Nuclear)'!$AD$2:$AI$2)/10^9),0)</f>
        <v>-0.005768158</v>
      </c>
      <c r="AU1220" s="160">
        <f>IF($AK$1129&gt;0,PPMT('Assumptions (Nuclear)'!$V$7,Model!AG1,'Assumptions (Nuclear)'!$V$10,'Assumptions (Nuclear)'!$V$5*Model!$AK$1129*AVERAGE('Assumptions (Nuclear)'!$AD$2:$AI$2)/10^9),0)</f>
        <v>-0.006042145505</v>
      </c>
      <c r="AV1220" s="160">
        <f>IF($AK$1129&gt;0,PPMT('Assumptions (Nuclear)'!$V$7,Model!AH1,'Assumptions (Nuclear)'!$V$10,'Assumptions (Nuclear)'!$V$5*Model!$AK$1129*AVERAGE('Assumptions (Nuclear)'!$AD$2:$AI$2)/10^9),0)</f>
        <v>-0.006329147417</v>
      </c>
      <c r="AW1220" s="160">
        <f>IF($AK$1129&gt;0,PPMT('Assumptions (Nuclear)'!$V$7,Model!AI1,'Assumptions (Nuclear)'!$V$10,'Assumptions (Nuclear)'!$V$5*Model!$AK$1129*AVERAGE('Assumptions (Nuclear)'!$AD$2:$AI$2)/10^9),0)</f>
        <v>-0.006629781919</v>
      </c>
      <c r="AX1220" s="160">
        <f>IF($AK$1129&gt;0,PPMT('Assumptions (Nuclear)'!$V$7,Model!AJ1,'Assumptions (Nuclear)'!$V$10,'Assumptions (Nuclear)'!$V$5*Model!$AK$1129*AVERAGE('Assumptions (Nuclear)'!$AD$2:$AI$2)/10^9),0)</f>
        <v>-0.00694469656</v>
      </c>
      <c r="AY1220" s="160">
        <f>IF($AK$1129&gt;0,PPMT('Assumptions (Nuclear)'!$V$7,Model!AK1,'Assumptions (Nuclear)'!$V$10,'Assumptions (Nuclear)'!$V$5*Model!$AK$1129*AVERAGE('Assumptions (Nuclear)'!$AD$2:$AI$2)/10^9),0)</f>
        <v>-0.007274569647</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-0.003847320161</v>
      </c>
      <c r="AM1221" s="177">
        <f>IF($AL$1129&gt;0,PPMT('Assumptions (Nuclear)'!$V$7,Model!X1,'Assumptions (Nuclear)'!$V$10,'Assumptions (Nuclear)'!$V$5*Model!$AL$1129*AVERAGE('Assumptions (Nuclear)'!$AE$2:$AJ$2)/10^9),0)</f>
        <v>-0.004030067869</v>
      </c>
      <c r="AN1221" s="177">
        <f>IF($AL$1129&gt;0,PPMT('Assumptions (Nuclear)'!$V$7,Model!Y1,'Assumptions (Nuclear)'!$V$10,'Assumptions (Nuclear)'!$V$5*Model!$AL$1129*AVERAGE('Assumptions (Nuclear)'!$AE$2:$AJ$2)/10^9),0)</f>
        <v>-0.004221496092</v>
      </c>
      <c r="AO1221" s="177">
        <f>IF($AL$1129&gt;0,PPMT('Assumptions (Nuclear)'!$V$7,Model!Z1,'Assumptions (Nuclear)'!$V$10,'Assumptions (Nuclear)'!$V$5*Model!$AL$1129*AVERAGE('Assumptions (Nuclear)'!$AE$2:$AJ$2)/10^9),0)</f>
        <v>-0.004422017157</v>
      </c>
      <c r="AP1221" s="177">
        <f>IF($AL$1129&gt;0,PPMT('Assumptions (Nuclear)'!$V$7,Model!AA1,'Assumptions (Nuclear)'!$V$10,'Assumptions (Nuclear)'!$V$5*Model!$AL$1129*AVERAGE('Assumptions (Nuclear)'!$AE$2:$AJ$2)/10^9),0)</f>
        <v>-0.004632062972</v>
      </c>
      <c r="AQ1221" s="177">
        <f>IF($AL$1129&gt;0,PPMT('Assumptions (Nuclear)'!$V$7,Model!AB1,'Assumptions (Nuclear)'!$V$10,'Assumptions (Nuclear)'!$V$5*Model!$AL$1129*AVERAGE('Assumptions (Nuclear)'!$AE$2:$AJ$2)/10^9),0)</f>
        <v>-0.004852085963</v>
      </c>
      <c r="AR1221" s="177">
        <f>IF($AL$1129&gt;0,PPMT('Assumptions (Nuclear)'!$V$7,Model!AC1,'Assumptions (Nuclear)'!$V$10,'Assumptions (Nuclear)'!$V$5*Model!$AL$1129*AVERAGE('Assumptions (Nuclear)'!$AE$2:$AJ$2)/10^9),0)</f>
        <v>-0.005082560046</v>
      </c>
      <c r="AS1221" s="177">
        <f>IF($AL$1129&gt;0,PPMT('Assumptions (Nuclear)'!$V$7,Model!AD1,'Assumptions (Nuclear)'!$V$10,'Assumptions (Nuclear)'!$V$5*Model!$AL$1129*AVERAGE('Assumptions (Nuclear)'!$AE$2:$AJ$2)/10^9),0)</f>
        <v>-0.005323981648</v>
      </c>
      <c r="AT1221" s="177">
        <f>IF($AL$1129&gt;0,PPMT('Assumptions (Nuclear)'!$V$7,Model!AE1,'Assumptions (Nuclear)'!$V$10,'Assumptions (Nuclear)'!$V$5*Model!$AL$1129*AVERAGE('Assumptions (Nuclear)'!$AE$2:$AJ$2)/10^9),0)</f>
        <v>-0.005576870777</v>
      </c>
      <c r="AU1221" s="177">
        <f>IF($AL$1129&gt;0,PPMT('Assumptions (Nuclear)'!$V$7,Model!AF1,'Assumptions (Nuclear)'!$V$10,'Assumptions (Nuclear)'!$V$5*Model!$AL$1129*AVERAGE('Assumptions (Nuclear)'!$AE$2:$AJ$2)/10^9),0)</f>
        <v>-0.005841772138</v>
      </c>
      <c r="AV1221" s="177">
        <f>IF($AL$1129&gt;0,PPMT('Assumptions (Nuclear)'!$V$7,Model!AG1,'Assumptions (Nuclear)'!$V$10,'Assumptions (Nuclear)'!$V$5*Model!$AL$1129*AVERAGE('Assumptions (Nuclear)'!$AE$2:$AJ$2)/10^9),0)</f>
        <v>-0.006119256315</v>
      </c>
      <c r="AW1221" s="177">
        <f>IF($AL$1129&gt;0,PPMT('Assumptions (Nuclear)'!$V$7,Model!AH1,'Assumptions (Nuclear)'!$V$10,'Assumptions (Nuclear)'!$V$5*Model!$AL$1129*AVERAGE('Assumptions (Nuclear)'!$AE$2:$AJ$2)/10^9),0)</f>
        <v>-0.00640992099</v>
      </c>
      <c r="AX1221" s="177">
        <f>IF($AL$1129&gt;0,PPMT('Assumptions (Nuclear)'!$V$7,Model!AI1,'Assumptions (Nuclear)'!$V$10,'Assumptions (Nuclear)'!$V$5*Model!$AL$1129*AVERAGE('Assumptions (Nuclear)'!$AE$2:$AJ$2)/10^9),0)</f>
        <v>-0.006714392237</v>
      </c>
      <c r="AY1221" s="177">
        <f>IF($AL$1129&gt;0,PPMT('Assumptions (Nuclear)'!$V$7,Model!AJ1,'Assumptions (Nuclear)'!$V$10,'Assumptions (Nuclear)'!$V$5*Model!$AL$1129*AVERAGE('Assumptions (Nuclear)'!$AE$2:$AJ$2)/10^9),0)</f>
        <v>-0.007033325868</v>
      </c>
      <c r="AZ1221" s="177">
        <f>IF($AL$1129&gt;0,PPMT('Assumptions (Nuclear)'!$V$7,Model!AK1,'Assumptions (Nuclear)'!$V$10,'Assumptions (Nuclear)'!$V$5*Model!$AL$1129*AVERAGE('Assumptions (Nuclear)'!$AE$2:$AJ$2)/10^9),0)</f>
        <v>-0.007367408847</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-0.003895987357</v>
      </c>
      <c r="AN1222" s="160">
        <f>IF($AM$1129&gt;0,PPMT('Assumptions (Nuclear)'!$V$7,Model!X1,'Assumptions (Nuclear)'!$V$10,'Assumptions (Nuclear)'!$V$5*Model!$AM$1129*AVERAGE('Assumptions (Nuclear)'!$AF$2:$AK$2)/10^9),0)</f>
        <v>-0.004081046757</v>
      </c>
      <c r="AO1222" s="160">
        <f>IF($AM$1129&gt;0,PPMT('Assumptions (Nuclear)'!$V$7,Model!Y1,'Assumptions (Nuclear)'!$V$10,'Assumptions (Nuclear)'!$V$5*Model!$AM$1129*AVERAGE('Assumptions (Nuclear)'!$AF$2:$AK$2)/10^9),0)</f>
        <v>-0.004274896478</v>
      </c>
      <c r="AP1222" s="160">
        <f>IF($AM$1129&gt;0,PPMT('Assumptions (Nuclear)'!$V$7,Model!Z1,'Assumptions (Nuclear)'!$V$10,'Assumptions (Nuclear)'!$V$5*Model!$AM$1129*AVERAGE('Assumptions (Nuclear)'!$AF$2:$AK$2)/10^9),0)</f>
        <v>-0.00447795406</v>
      </c>
      <c r="AQ1222" s="160">
        <f>IF($AM$1129&gt;0,PPMT('Assumptions (Nuclear)'!$V$7,Model!AA1,'Assumptions (Nuclear)'!$V$10,'Assumptions (Nuclear)'!$V$5*Model!$AM$1129*AVERAGE('Assumptions (Nuclear)'!$AF$2:$AK$2)/10^9),0)</f>
        <v>-0.004690656878</v>
      </c>
      <c r="AR1222" s="160">
        <f>IF($AM$1129&gt;0,PPMT('Assumptions (Nuclear)'!$V$7,Model!AB1,'Assumptions (Nuclear)'!$V$10,'Assumptions (Nuclear)'!$V$5*Model!$AM$1129*AVERAGE('Assumptions (Nuclear)'!$AF$2:$AK$2)/10^9),0)</f>
        <v>-0.00491346308</v>
      </c>
      <c r="AS1222" s="160">
        <f>IF($AM$1129&gt;0,PPMT('Assumptions (Nuclear)'!$V$7,Model!AC1,'Assumptions (Nuclear)'!$V$10,'Assumptions (Nuclear)'!$V$5*Model!$AM$1129*AVERAGE('Assumptions (Nuclear)'!$AF$2:$AK$2)/10^9),0)</f>
        <v>-0.005146852576</v>
      </c>
      <c r="AT1222" s="160">
        <f>IF($AM$1129&gt;0,PPMT('Assumptions (Nuclear)'!$V$7,Model!AD1,'Assumptions (Nuclear)'!$V$10,'Assumptions (Nuclear)'!$V$5*Model!$AM$1129*AVERAGE('Assumptions (Nuclear)'!$AF$2:$AK$2)/10^9),0)</f>
        <v>-0.005391328073</v>
      </c>
      <c r="AU1222" s="160">
        <f>IF($AM$1129&gt;0,PPMT('Assumptions (Nuclear)'!$V$7,Model!AE1,'Assumptions (Nuclear)'!$V$10,'Assumptions (Nuclear)'!$V$5*Model!$AM$1129*AVERAGE('Assumptions (Nuclear)'!$AF$2:$AK$2)/10^9),0)</f>
        <v>-0.005647416157</v>
      </c>
      <c r="AV1222" s="160">
        <f>IF($AM$1129&gt;0,PPMT('Assumptions (Nuclear)'!$V$7,Model!AF1,'Assumptions (Nuclear)'!$V$10,'Assumptions (Nuclear)'!$V$5*Model!$AM$1129*AVERAGE('Assumptions (Nuclear)'!$AF$2:$AK$2)/10^9),0)</f>
        <v>-0.005915668424</v>
      </c>
      <c r="AW1222" s="160">
        <f>IF($AM$1129&gt;0,PPMT('Assumptions (Nuclear)'!$V$7,Model!AG1,'Assumptions (Nuclear)'!$V$10,'Assumptions (Nuclear)'!$V$5*Model!$AM$1129*AVERAGE('Assumptions (Nuclear)'!$AF$2:$AK$2)/10^9),0)</f>
        <v>-0.006196662674</v>
      </c>
      <c r="AX1222" s="160">
        <f>IF($AM$1129&gt;0,PPMT('Assumptions (Nuclear)'!$V$7,Model!AH1,'Assumptions (Nuclear)'!$V$10,'Assumptions (Nuclear)'!$V$5*Model!$AM$1129*AVERAGE('Assumptions (Nuclear)'!$AF$2:$AK$2)/10^9),0)</f>
        <v>-0.006491004152</v>
      </c>
      <c r="AY1222" s="160">
        <f>IF($AM$1129&gt;0,PPMT('Assumptions (Nuclear)'!$V$7,Model!AI1,'Assumptions (Nuclear)'!$V$10,'Assumptions (Nuclear)'!$V$5*Model!$AM$1129*AVERAGE('Assumptions (Nuclear)'!$AF$2:$AK$2)/10^9),0)</f>
        <v>-0.006799326849</v>
      </c>
      <c r="AZ1222" s="160">
        <f>IF($AM$1129&gt;0,PPMT('Assumptions (Nuclear)'!$V$7,Model!AJ1,'Assumptions (Nuclear)'!$V$10,'Assumptions (Nuclear)'!$V$5*Model!$AM$1129*AVERAGE('Assumptions (Nuclear)'!$AF$2:$AK$2)/10^9),0)</f>
        <v>-0.007122294874</v>
      </c>
      <c r="BA1222" s="160">
        <f>IF($AM$1129&gt;0,PPMT('Assumptions (Nuclear)'!$V$7,Model!AK1,'Assumptions (Nuclear)'!$V$10,'Assumptions (Nuclear)'!$V$5*Model!$AM$1129*AVERAGE('Assumptions (Nuclear)'!$AF$2:$AK$2)/10^9),0)</f>
        <v>-0.007460603881</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-0.003944445162</v>
      </c>
      <c r="AO1223" s="160">
        <f>IF($AN$1129&gt;0,PPMT('Assumptions (Nuclear)'!$V$7,Model!X1,'Assumptions (Nuclear)'!$V$10,'Assumptions (Nuclear)'!$V$5*Model!$AN$1129*AVERAGE('Assumptions (Nuclear)'!$AG$2:$AL$2)/10^9),0)</f>
        <v>-0.004131806307</v>
      </c>
      <c r="AP1223" s="160">
        <f>IF($AN$1129&gt;0,PPMT('Assumptions (Nuclear)'!$V$7,Model!Y1,'Assumptions (Nuclear)'!$V$10,'Assumptions (Nuclear)'!$V$5*Model!$AN$1129*AVERAGE('Assumptions (Nuclear)'!$AG$2:$AL$2)/10^9),0)</f>
        <v>-0.004328067106</v>
      </c>
      <c r="AQ1223" s="160">
        <f>IF($AN$1129&gt;0,PPMT('Assumptions (Nuclear)'!$V$7,Model!Z1,'Assumptions (Nuclear)'!$V$10,'Assumptions (Nuclear)'!$V$5*Model!$AN$1129*AVERAGE('Assumptions (Nuclear)'!$AG$2:$AL$2)/10^9),0)</f>
        <v>-0.004533650294</v>
      </c>
      <c r="AR1223" s="160">
        <f>IF($AN$1129&gt;0,PPMT('Assumptions (Nuclear)'!$V$7,Model!AA1,'Assumptions (Nuclear)'!$V$10,'Assumptions (Nuclear)'!$V$5*Model!$AN$1129*AVERAGE('Assumptions (Nuclear)'!$AG$2:$AL$2)/10^9),0)</f>
        <v>-0.004748998683</v>
      </c>
      <c r="AS1223" s="160">
        <f>IF($AN$1129&gt;0,PPMT('Assumptions (Nuclear)'!$V$7,Model!AB1,'Assumptions (Nuclear)'!$V$10,'Assumptions (Nuclear)'!$V$5*Model!$AN$1129*AVERAGE('Assumptions (Nuclear)'!$AG$2:$AL$2)/10^9),0)</f>
        <v>-0.00497457612</v>
      </c>
      <c r="AT1223" s="160">
        <f>IF($AN$1129&gt;0,PPMT('Assumptions (Nuclear)'!$V$7,Model!AC1,'Assumptions (Nuclear)'!$V$10,'Assumptions (Nuclear)'!$V$5*Model!$AN$1129*AVERAGE('Assumptions (Nuclear)'!$AG$2:$AL$2)/10^9),0)</f>
        <v>-0.005210868486</v>
      </c>
      <c r="AU1223" s="160">
        <f>IF($AN$1129&gt;0,PPMT('Assumptions (Nuclear)'!$V$7,Model!AD1,'Assumptions (Nuclear)'!$V$10,'Assumptions (Nuclear)'!$V$5*Model!$AN$1129*AVERAGE('Assumptions (Nuclear)'!$AG$2:$AL$2)/10^9),0)</f>
        <v>-0.005458384739</v>
      </c>
      <c r="AV1223" s="160">
        <f>IF($AN$1129&gt;0,PPMT('Assumptions (Nuclear)'!$V$7,Model!AE1,'Assumptions (Nuclear)'!$V$10,'Assumptions (Nuclear)'!$V$5*Model!$AN$1129*AVERAGE('Assumptions (Nuclear)'!$AG$2:$AL$2)/10^9),0)</f>
        <v>-0.005717658014</v>
      </c>
      <c r="AW1223" s="160">
        <f>IF($AN$1129&gt;0,PPMT('Assumptions (Nuclear)'!$V$7,Model!AF1,'Assumptions (Nuclear)'!$V$10,'Assumptions (Nuclear)'!$V$5*Model!$AN$1129*AVERAGE('Assumptions (Nuclear)'!$AG$2:$AL$2)/10^9),0)</f>
        <v>-0.00598924677</v>
      </c>
      <c r="AX1223" s="160">
        <f>IF($AN$1129&gt;0,PPMT('Assumptions (Nuclear)'!$V$7,Model!AG1,'Assumptions (Nuclear)'!$V$10,'Assumptions (Nuclear)'!$V$5*Model!$AN$1129*AVERAGE('Assumptions (Nuclear)'!$AG$2:$AL$2)/10^9),0)</f>
        <v>-0.006273735992</v>
      </c>
      <c r="AY1223" s="160">
        <f>IF($AN$1129&gt;0,PPMT('Assumptions (Nuclear)'!$V$7,Model!AH1,'Assumptions (Nuclear)'!$V$10,'Assumptions (Nuclear)'!$V$5*Model!$AN$1129*AVERAGE('Assumptions (Nuclear)'!$AG$2:$AL$2)/10^9),0)</f>
        <v>-0.006571738451</v>
      </c>
      <c r="AZ1223" s="160">
        <f>IF($AN$1129&gt;0,PPMT('Assumptions (Nuclear)'!$V$7,Model!AI1,'Assumptions (Nuclear)'!$V$10,'Assumptions (Nuclear)'!$V$5*Model!$AN$1129*AVERAGE('Assumptions (Nuclear)'!$AG$2:$AL$2)/10^9),0)</f>
        <v>-0.006883896028</v>
      </c>
      <c r="BA1223" s="160">
        <f>IF($AN$1129&gt;0,PPMT('Assumptions (Nuclear)'!$V$7,Model!AJ1,'Assumptions (Nuclear)'!$V$10,'Assumptions (Nuclear)'!$V$5*Model!$AN$1129*AVERAGE('Assumptions (Nuclear)'!$AG$2:$AL$2)/10^9),0)</f>
        <v>-0.007210881089</v>
      </c>
      <c r="BB1223" s="160">
        <f>IF($AN$1129&gt;0,PPMT('Assumptions (Nuclear)'!$V$7,Model!AK1,'Assumptions (Nuclear)'!$V$10,'Assumptions (Nuclear)'!$V$5*Model!$AN$1129*AVERAGE('Assumptions (Nuclear)'!$AG$2:$AL$2)/10^9),0)</f>
        <v>-0.007553397941</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-0.003993642161</v>
      </c>
      <c r="AP1224" s="160">
        <f>IF($AO$1129&gt;0,PPMT('Assumptions (Nuclear)'!$V$7,Model!X1,'Assumptions (Nuclear)'!$V$10,'Assumptions (Nuclear)'!$V$5*Model!$AO$1129*AVERAGE('Assumptions (Nuclear)'!$AH$2:$AM$2)/10^9),0)</f>
        <v>-0.004183340164</v>
      </c>
      <c r="AQ1224" s="160">
        <f>IF($AO$1129&gt;0,PPMT('Assumptions (Nuclear)'!$V$7,Model!Y1,'Assumptions (Nuclear)'!$V$10,'Assumptions (Nuclear)'!$V$5*Model!$AO$1129*AVERAGE('Assumptions (Nuclear)'!$AH$2:$AM$2)/10^9),0)</f>
        <v>-0.004382048822</v>
      </c>
      <c r="AR1224" s="160">
        <f>IF($AO$1129&gt;0,PPMT('Assumptions (Nuclear)'!$V$7,Model!Z1,'Assumptions (Nuclear)'!$V$10,'Assumptions (Nuclear)'!$V$5*Model!$AO$1129*AVERAGE('Assumptions (Nuclear)'!$AH$2:$AM$2)/10^9),0)</f>
        <v>-0.004590196141</v>
      </c>
      <c r="AS1224" s="160">
        <f>IF($AO$1129&gt;0,PPMT('Assumptions (Nuclear)'!$V$7,Model!AA1,'Assumptions (Nuclear)'!$V$10,'Assumptions (Nuclear)'!$V$5*Model!$AO$1129*AVERAGE('Assumptions (Nuclear)'!$AH$2:$AM$2)/10^9),0)</f>
        <v>-0.004808230457</v>
      </c>
      <c r="AT1224" s="160">
        <f>IF($AO$1129&gt;0,PPMT('Assumptions (Nuclear)'!$V$7,Model!AB1,'Assumptions (Nuclear)'!$V$10,'Assumptions (Nuclear)'!$V$5*Model!$AO$1129*AVERAGE('Assumptions (Nuclear)'!$AH$2:$AM$2)/10^9),0)</f>
        <v>-0.005036621404</v>
      </c>
      <c r="AU1224" s="160">
        <f>IF($AO$1129&gt;0,PPMT('Assumptions (Nuclear)'!$V$7,Model!AC1,'Assumptions (Nuclear)'!$V$10,'Assumptions (Nuclear)'!$V$5*Model!$AO$1129*AVERAGE('Assumptions (Nuclear)'!$AH$2:$AM$2)/10^9),0)</f>
        <v>-0.005275860921</v>
      </c>
      <c r="AV1224" s="160">
        <f>IF($AO$1129&gt;0,PPMT('Assumptions (Nuclear)'!$V$7,Model!AD1,'Assumptions (Nuclear)'!$V$10,'Assumptions (Nuclear)'!$V$5*Model!$AO$1129*AVERAGE('Assumptions (Nuclear)'!$AH$2:$AM$2)/10^9),0)</f>
        <v>-0.005526464314</v>
      </c>
      <c r="AW1224" s="160">
        <f>IF($AO$1129&gt;0,PPMT('Assumptions (Nuclear)'!$V$7,Model!AE1,'Assumptions (Nuclear)'!$V$10,'Assumptions (Nuclear)'!$V$5*Model!$AO$1129*AVERAGE('Assumptions (Nuclear)'!$AH$2:$AM$2)/10^9),0)</f>
        <v>-0.005788971369</v>
      </c>
      <c r="AX1224" s="160">
        <f>IF($AO$1129&gt;0,PPMT('Assumptions (Nuclear)'!$V$7,Model!AF1,'Assumptions (Nuclear)'!$V$10,'Assumptions (Nuclear)'!$V$5*Model!$AO$1129*AVERAGE('Assumptions (Nuclear)'!$AH$2:$AM$2)/10^9),0)</f>
        <v>-0.006063947509</v>
      </c>
      <c r="AY1224" s="160">
        <f>IF($AO$1129&gt;0,PPMT('Assumptions (Nuclear)'!$V$7,Model!AG1,'Assumptions (Nuclear)'!$V$10,'Assumptions (Nuclear)'!$V$5*Model!$AO$1129*AVERAGE('Assumptions (Nuclear)'!$AH$2:$AM$2)/10^9),0)</f>
        <v>-0.006351985016</v>
      </c>
      <c r="AZ1224" s="160">
        <f>IF($AO$1129&gt;0,PPMT('Assumptions (Nuclear)'!$V$7,Model!AH1,'Assumptions (Nuclear)'!$V$10,'Assumptions (Nuclear)'!$V$5*Model!$AO$1129*AVERAGE('Assumptions (Nuclear)'!$AH$2:$AM$2)/10^9),0)</f>
        <v>-0.006653704304</v>
      </c>
      <c r="BA1224" s="160">
        <f>IF($AO$1129&gt;0,PPMT('Assumptions (Nuclear)'!$V$7,Model!AI1,'Assumptions (Nuclear)'!$V$10,'Assumptions (Nuclear)'!$V$5*Model!$AO$1129*AVERAGE('Assumptions (Nuclear)'!$AH$2:$AM$2)/10^9),0)</f>
        <v>-0.006969755259</v>
      </c>
      <c r="BB1224" s="160">
        <f>IF($AO$1129&gt;0,PPMT('Assumptions (Nuclear)'!$V$7,Model!AJ1,'Assumptions (Nuclear)'!$V$10,'Assumptions (Nuclear)'!$V$5*Model!$AO$1129*AVERAGE('Assumptions (Nuclear)'!$AH$2:$AM$2)/10^9),0)</f>
        <v>-0.007300818633</v>
      </c>
      <c r="BC1224" s="160">
        <f>IF($AO$1129&gt;0,PPMT('Assumptions (Nuclear)'!$V$7,Model!AK1,'Assumptions (Nuclear)'!$V$10,'Assumptions (Nuclear)'!$V$5*Model!$AO$1129*AVERAGE('Assumptions (Nuclear)'!$AH$2:$AM$2)/10^9),0)</f>
        <v>-0.007647607519</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-0.004043455708</v>
      </c>
      <c r="AQ1225" s="160">
        <f>IF($AP$1129&gt;0,PPMT('Assumptions (Nuclear)'!$V$7,Model!X1,'Assumptions (Nuclear)'!$V$10,'Assumptions (Nuclear)'!$V$5*Model!$AP$1129*AVERAGE('Assumptions (Nuclear)'!$AI$2:$AN$2)/10^9),0)</f>
        <v>-0.004235519854</v>
      </c>
      <c r="AR1225" s="160">
        <f>IF($AP$1129&gt;0,PPMT('Assumptions (Nuclear)'!$V$7,Model!Y1,'Assumptions (Nuclear)'!$V$10,'Assumptions (Nuclear)'!$V$5*Model!$AP$1129*AVERAGE('Assumptions (Nuclear)'!$AI$2:$AN$2)/10^9),0)</f>
        <v>-0.004436707047</v>
      </c>
      <c r="AS1225" s="160">
        <f>IF($AP$1129&gt;0,PPMT('Assumptions (Nuclear)'!$V$7,Model!Z1,'Assumptions (Nuclear)'!$V$10,'Assumptions (Nuclear)'!$V$5*Model!$AP$1129*AVERAGE('Assumptions (Nuclear)'!$AI$2:$AN$2)/10^9),0)</f>
        <v>-0.004647450632</v>
      </c>
      <c r="AT1225" s="160">
        <f>IF($AP$1129&gt;0,PPMT('Assumptions (Nuclear)'!$V$7,Model!AA1,'Assumptions (Nuclear)'!$V$10,'Assumptions (Nuclear)'!$V$5*Model!$AP$1129*AVERAGE('Assumptions (Nuclear)'!$AI$2:$AN$2)/10^9),0)</f>
        <v>-0.004868204537</v>
      </c>
      <c r="AU1225" s="160">
        <f>IF($AP$1129&gt;0,PPMT('Assumptions (Nuclear)'!$V$7,Model!AB1,'Assumptions (Nuclear)'!$V$10,'Assumptions (Nuclear)'!$V$5*Model!$AP$1129*AVERAGE('Assumptions (Nuclear)'!$AI$2:$AN$2)/10^9),0)</f>
        <v>-0.005099444252</v>
      </c>
      <c r="AV1225" s="160">
        <f>IF($AP$1129&gt;0,PPMT('Assumptions (Nuclear)'!$V$7,Model!AC1,'Assumptions (Nuclear)'!$V$10,'Assumptions (Nuclear)'!$V$5*Model!$AP$1129*AVERAGE('Assumptions (Nuclear)'!$AI$2:$AN$2)/10^9),0)</f>
        <v>-0.005341667854</v>
      </c>
      <c r="AW1225" s="160">
        <f>IF($AP$1129&gt;0,PPMT('Assumptions (Nuclear)'!$V$7,Model!AD1,'Assumptions (Nuclear)'!$V$10,'Assumptions (Nuclear)'!$V$5*Model!$AP$1129*AVERAGE('Assumptions (Nuclear)'!$AI$2:$AN$2)/10^9),0)</f>
        <v>-0.005595397078</v>
      </c>
      <c r="AX1225" s="160">
        <f>IF($AP$1129&gt;0,PPMT('Assumptions (Nuclear)'!$V$7,Model!AE1,'Assumptions (Nuclear)'!$V$10,'Assumptions (Nuclear)'!$V$5*Model!$AP$1129*AVERAGE('Assumptions (Nuclear)'!$AI$2:$AN$2)/10^9),0)</f>
        <v>-0.005861178439</v>
      </c>
      <c r="AY1225" s="160">
        <f>IF($AP$1129&gt;0,PPMT('Assumptions (Nuclear)'!$V$7,Model!AF1,'Assumptions (Nuclear)'!$V$10,'Assumptions (Nuclear)'!$V$5*Model!$AP$1129*AVERAGE('Assumptions (Nuclear)'!$AI$2:$AN$2)/10^9),0)</f>
        <v>-0.006139584415</v>
      </c>
      <c r="AZ1225" s="160">
        <f>IF($AP$1129&gt;0,PPMT('Assumptions (Nuclear)'!$V$7,Model!AG1,'Assumptions (Nuclear)'!$V$10,'Assumptions (Nuclear)'!$V$5*Model!$AP$1129*AVERAGE('Assumptions (Nuclear)'!$AI$2:$AN$2)/10^9),0)</f>
        <v>-0.006431214674</v>
      </c>
      <c r="BA1225" s="160">
        <f>IF($AP$1129&gt;0,PPMT('Assumptions (Nuclear)'!$V$7,Model!AH1,'Assumptions (Nuclear)'!$V$10,'Assumptions (Nuclear)'!$V$5*Model!$AP$1129*AVERAGE('Assumptions (Nuclear)'!$AI$2:$AN$2)/10^9),0)</f>
        <v>-0.006736697371</v>
      </c>
      <c r="BB1225" s="160">
        <f>IF($AP$1129&gt;0,PPMT('Assumptions (Nuclear)'!$V$7,Model!AI1,'Assumptions (Nuclear)'!$V$10,'Assumptions (Nuclear)'!$V$5*Model!$AP$1129*AVERAGE('Assumptions (Nuclear)'!$AI$2:$AN$2)/10^9),0)</f>
        <v>-0.007056690496</v>
      </c>
      <c r="BC1225" s="160">
        <f>IF($AP$1129&gt;0,PPMT('Assumptions (Nuclear)'!$V$7,Model!AJ1,'Assumptions (Nuclear)'!$V$10,'Assumptions (Nuclear)'!$V$5*Model!$AP$1129*AVERAGE('Assumptions (Nuclear)'!$AI$2:$AN$2)/10^9),0)</f>
        <v>-0.007391883295</v>
      </c>
      <c r="BD1225" s="160">
        <f>IF($AP$1129&gt;0,PPMT('Assumptions (Nuclear)'!$V$7,Model!AK1,'Assumptions (Nuclear)'!$V$10,'Assumptions (Nuclear)'!$V$5*Model!$AP$1129*AVERAGE('Assumptions (Nuclear)'!$AI$2:$AN$2)/10^9),0)</f>
        <v>-0.007742997751</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-0.004093446013</v>
      </c>
      <c r="AR1226" s="160">
        <f>IF($AQ$1129&gt;0,PPMT('Assumptions (Nuclear)'!$V$7,Model!X1,'Assumptions (Nuclear)'!$V$10,'Assumptions (Nuclear)'!$V$5*Model!$AQ$1129*AVERAGE('Assumptions (Nuclear)'!$AJ$2:$AO$2)/10^9),0)</f>
        <v>-0.004287884699</v>
      </c>
      <c r="AS1226" s="160">
        <f>IF($AQ$1129&gt;0,PPMT('Assumptions (Nuclear)'!$V$7,Model!Y1,'Assumptions (Nuclear)'!$V$10,'Assumptions (Nuclear)'!$V$5*Model!$AQ$1129*AVERAGE('Assumptions (Nuclear)'!$AJ$2:$AO$2)/10^9),0)</f>
        <v>-0.004491559222</v>
      </c>
      <c r="AT1226" s="160">
        <f>IF($AQ$1129&gt;0,PPMT('Assumptions (Nuclear)'!$V$7,Model!Z1,'Assumptions (Nuclear)'!$V$10,'Assumptions (Nuclear)'!$V$5*Model!$AQ$1129*AVERAGE('Assumptions (Nuclear)'!$AJ$2:$AO$2)/10^9),0)</f>
        <v>-0.004704908285</v>
      </c>
      <c r="AU1226" s="160">
        <f>IF($AQ$1129&gt;0,PPMT('Assumptions (Nuclear)'!$V$7,Model!AA1,'Assumptions (Nuclear)'!$V$10,'Assumptions (Nuclear)'!$V$5*Model!$AQ$1129*AVERAGE('Assumptions (Nuclear)'!$AJ$2:$AO$2)/10^9),0)</f>
        <v>-0.004928391428</v>
      </c>
      <c r="AV1226" s="160">
        <f>IF($AQ$1129&gt;0,PPMT('Assumptions (Nuclear)'!$V$7,Model!AB1,'Assumptions (Nuclear)'!$V$10,'Assumptions (Nuclear)'!$V$5*Model!$AQ$1129*AVERAGE('Assumptions (Nuclear)'!$AJ$2:$AO$2)/10^9),0)</f>
        <v>-0.005162490021</v>
      </c>
      <c r="AW1226" s="160">
        <f>IF($AQ$1129&gt;0,PPMT('Assumptions (Nuclear)'!$V$7,Model!AC1,'Assumptions (Nuclear)'!$V$10,'Assumptions (Nuclear)'!$V$5*Model!$AQ$1129*AVERAGE('Assumptions (Nuclear)'!$AJ$2:$AO$2)/10^9),0)</f>
        <v>-0.005407708297</v>
      </c>
      <c r="AX1226" s="160">
        <f>IF($AQ$1129&gt;0,PPMT('Assumptions (Nuclear)'!$V$7,Model!AD1,'Assumptions (Nuclear)'!$V$10,'Assumptions (Nuclear)'!$V$5*Model!$AQ$1129*AVERAGE('Assumptions (Nuclear)'!$AJ$2:$AO$2)/10^9),0)</f>
        <v>-0.005664574441</v>
      </c>
      <c r="AY1226" s="160">
        <f>IF($AQ$1129&gt;0,PPMT('Assumptions (Nuclear)'!$V$7,Model!AE1,'Assumptions (Nuclear)'!$V$10,'Assumptions (Nuclear)'!$V$5*Model!$AQ$1129*AVERAGE('Assumptions (Nuclear)'!$AJ$2:$AO$2)/10^9),0)</f>
        <v>-0.005933641727</v>
      </c>
      <c r="AZ1226" s="160">
        <f>IF($AQ$1129&gt;0,PPMT('Assumptions (Nuclear)'!$V$7,Model!AF1,'Assumptions (Nuclear)'!$V$10,'Assumptions (Nuclear)'!$V$5*Model!$AQ$1129*AVERAGE('Assumptions (Nuclear)'!$AJ$2:$AO$2)/10^9),0)</f>
        <v>-0.006215489709</v>
      </c>
      <c r="BA1226" s="160">
        <f>IF($AQ$1129&gt;0,PPMT('Assumptions (Nuclear)'!$V$7,Model!AG1,'Assumptions (Nuclear)'!$V$10,'Assumptions (Nuclear)'!$V$5*Model!$AQ$1129*AVERAGE('Assumptions (Nuclear)'!$AJ$2:$AO$2)/10^9),0)</f>
        <v>-0.006510725471</v>
      </c>
      <c r="BB1226" s="160">
        <f>IF($AQ$1129&gt;0,PPMT('Assumptions (Nuclear)'!$V$7,Model!AH1,'Assumptions (Nuclear)'!$V$10,'Assumptions (Nuclear)'!$V$5*Model!$AQ$1129*AVERAGE('Assumptions (Nuclear)'!$AJ$2:$AO$2)/10^9),0)</f>
        <v>-0.006819984931</v>
      </c>
      <c r="BC1226" s="160">
        <f>IF($AQ$1129&gt;0,PPMT('Assumptions (Nuclear)'!$V$7,Model!AI1,'Assumptions (Nuclear)'!$V$10,'Assumptions (Nuclear)'!$V$5*Model!$AQ$1129*AVERAGE('Assumptions (Nuclear)'!$AJ$2:$AO$2)/10^9),0)</f>
        <v>-0.007143934215</v>
      </c>
      <c r="BD1226" s="160">
        <f>IF($AQ$1129&gt;0,PPMT('Assumptions (Nuclear)'!$V$7,Model!AJ1,'Assumptions (Nuclear)'!$V$10,'Assumptions (Nuclear)'!$V$5*Model!$AQ$1129*AVERAGE('Assumptions (Nuclear)'!$AJ$2:$AO$2)/10^9),0)</f>
        <v>-0.00748327109</v>
      </c>
      <c r="BE1226" s="160">
        <f>IF($AQ$1129&gt;0,PPMT('Assumptions (Nuclear)'!$V$7,Model!AK1,'Assumptions (Nuclear)'!$V$10,'Assumptions (Nuclear)'!$V$5*Model!$AQ$1129*AVERAGE('Assumptions (Nuclear)'!$AJ$2:$AO$2)/10^9),0)</f>
        <v>-0.007838726467</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-0.004142767914</v>
      </c>
      <c r="AS1227" s="160">
        <f>IF($AR$1129&gt;0,PPMT('Assumptions (Nuclear)'!$V$7,Model!X1,'Assumptions (Nuclear)'!$V$10,'Assumptions (Nuclear)'!$V$5*Model!$AR$1129*AVERAGE('Assumptions (Nuclear)'!$AK$2:$AP$2)/10^9),0)</f>
        <v>-0.00433954939</v>
      </c>
      <c r="AT1227" s="160">
        <f>IF($AR$1129&gt;0,PPMT('Assumptions (Nuclear)'!$V$7,Model!Y1,'Assumptions (Nuclear)'!$V$10,'Assumptions (Nuclear)'!$V$5*Model!$AR$1129*AVERAGE('Assumptions (Nuclear)'!$AK$2:$AP$2)/10^9),0)</f>
        <v>-0.004545677986</v>
      </c>
      <c r="AU1227" s="160">
        <f>IF($AR$1129&gt;0,PPMT('Assumptions (Nuclear)'!$V$7,Model!Z1,'Assumptions (Nuclear)'!$V$10,'Assumptions (Nuclear)'!$V$5*Model!$AR$1129*AVERAGE('Assumptions (Nuclear)'!$AK$2:$AP$2)/10^9),0)</f>
        <v>-0.00476159769</v>
      </c>
      <c r="AV1227" s="160">
        <f>IF($AR$1129&gt;0,PPMT('Assumptions (Nuclear)'!$V$7,Model!AA1,'Assumptions (Nuclear)'!$V$10,'Assumptions (Nuclear)'!$V$5*Model!$AR$1129*AVERAGE('Assumptions (Nuclear)'!$AK$2:$AP$2)/10^9),0)</f>
        <v>-0.00498777358</v>
      </c>
      <c r="AW1227" s="160">
        <f>IF($AR$1129&gt;0,PPMT('Assumptions (Nuclear)'!$V$7,Model!AB1,'Assumptions (Nuclear)'!$V$10,'Assumptions (Nuclear)'!$V$5*Model!$AR$1129*AVERAGE('Assumptions (Nuclear)'!$AK$2:$AP$2)/10^9),0)</f>
        <v>-0.005224692825</v>
      </c>
      <c r="AX1227" s="160">
        <f>IF($AR$1129&gt;0,PPMT('Assumptions (Nuclear)'!$V$7,Model!AC1,'Assumptions (Nuclear)'!$V$10,'Assumptions (Nuclear)'!$V$5*Model!$AR$1129*AVERAGE('Assumptions (Nuclear)'!$AK$2:$AP$2)/10^9),0)</f>
        <v>-0.005472865734</v>
      </c>
      <c r="AY1227" s="160">
        <f>IF($AR$1129&gt;0,PPMT('Assumptions (Nuclear)'!$V$7,Model!AD1,'Assumptions (Nuclear)'!$V$10,'Assumptions (Nuclear)'!$V$5*Model!$AR$1129*AVERAGE('Assumptions (Nuclear)'!$AK$2:$AP$2)/10^9),0)</f>
        <v>-0.005732826857</v>
      </c>
      <c r="AZ1227" s="160">
        <f>IF($AR$1129&gt;0,PPMT('Assumptions (Nuclear)'!$V$7,Model!AE1,'Assumptions (Nuclear)'!$V$10,'Assumptions (Nuclear)'!$V$5*Model!$AR$1129*AVERAGE('Assumptions (Nuclear)'!$AK$2:$AP$2)/10^9),0)</f>
        <v>-0.006005136132</v>
      </c>
      <c r="BA1227" s="160">
        <f>IF($AR$1129&gt;0,PPMT('Assumptions (Nuclear)'!$V$7,Model!AF1,'Assumptions (Nuclear)'!$V$10,'Assumptions (Nuclear)'!$V$5*Model!$AR$1129*AVERAGE('Assumptions (Nuclear)'!$AK$2:$AP$2)/10^9),0)</f>
        <v>-0.006290380099</v>
      </c>
      <c r="BB1227" s="160">
        <f>IF($AR$1129&gt;0,PPMT('Assumptions (Nuclear)'!$V$7,Model!AG1,'Assumptions (Nuclear)'!$V$10,'Assumptions (Nuclear)'!$V$5*Model!$AR$1129*AVERAGE('Assumptions (Nuclear)'!$AK$2:$AP$2)/10^9),0)</f>
        <v>-0.006589173153</v>
      </c>
      <c r="BC1227" s="160">
        <f>IF($AR$1129&gt;0,PPMT('Assumptions (Nuclear)'!$V$7,Model!AH1,'Assumptions (Nuclear)'!$V$10,'Assumptions (Nuclear)'!$V$5*Model!$AR$1129*AVERAGE('Assumptions (Nuclear)'!$AK$2:$AP$2)/10^9),0)</f>
        <v>-0.006902158878</v>
      </c>
      <c r="BD1227" s="160">
        <f>IF($AR$1129&gt;0,PPMT('Assumptions (Nuclear)'!$V$7,Model!AI1,'Assumptions (Nuclear)'!$V$10,'Assumptions (Nuclear)'!$V$5*Model!$AR$1129*AVERAGE('Assumptions (Nuclear)'!$AK$2:$AP$2)/10^9),0)</f>
        <v>-0.007230011425</v>
      </c>
      <c r="BE1227" s="160">
        <f>IF($AR$1129&gt;0,PPMT('Assumptions (Nuclear)'!$V$7,Model!AJ1,'Assumptions (Nuclear)'!$V$10,'Assumptions (Nuclear)'!$V$5*Model!$AR$1129*AVERAGE('Assumptions (Nuclear)'!$AK$2:$AP$2)/10^9),0)</f>
        <v>-0.007573436968</v>
      </c>
      <c r="BF1227" s="160">
        <f>IF($AR$1129&gt;0,PPMT('Assumptions (Nuclear)'!$V$7,Model!AK1,'Assumptions (Nuclear)'!$V$10,'Assumptions (Nuclear)'!$V$5*Model!$AR$1129*AVERAGE('Assumptions (Nuclear)'!$AK$2:$AP$2)/10^9),0)</f>
        <v>-0.007933175224</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-0.004192854622</v>
      </c>
      <c r="AT1228" s="160">
        <f>IF($AS$1129&gt;0,PPMT('Assumptions (Nuclear)'!$V$7,Model!X1,'Assumptions (Nuclear)'!$V$10,'Assumptions (Nuclear)'!$V$5*Model!$AS$1129*AVERAGE('Assumptions (Nuclear)'!$AL$2:$AQ$2)/10^9),0)</f>
        <v>-0.004392015217</v>
      </c>
      <c r="AU1228" s="160">
        <f>IF($AS$1129&gt;0,PPMT('Assumptions (Nuclear)'!$V$7,Model!Y1,'Assumptions (Nuclear)'!$V$10,'Assumptions (Nuclear)'!$V$5*Model!$AS$1129*AVERAGE('Assumptions (Nuclear)'!$AL$2:$AQ$2)/10^9),0)</f>
        <v>-0.00460063594</v>
      </c>
      <c r="AV1228" s="160">
        <f>IF($AS$1129&gt;0,PPMT('Assumptions (Nuclear)'!$V$7,Model!Z1,'Assumptions (Nuclear)'!$V$10,'Assumptions (Nuclear)'!$V$5*Model!$AS$1129*AVERAGE('Assumptions (Nuclear)'!$AL$2:$AQ$2)/10^9),0)</f>
        <v>-0.004819166147</v>
      </c>
      <c r="AW1228" s="160">
        <f>IF($AS$1129&gt;0,PPMT('Assumptions (Nuclear)'!$V$7,Model!AA1,'Assumptions (Nuclear)'!$V$10,'Assumptions (Nuclear)'!$V$5*Model!$AS$1129*AVERAGE('Assumptions (Nuclear)'!$AL$2:$AQ$2)/10^9),0)</f>
        <v>-0.005048076539</v>
      </c>
      <c r="AX1228" s="160">
        <f>IF($AS$1129&gt;0,PPMT('Assumptions (Nuclear)'!$V$7,Model!AB1,'Assumptions (Nuclear)'!$V$10,'Assumptions (Nuclear)'!$V$5*Model!$AS$1129*AVERAGE('Assumptions (Nuclear)'!$AL$2:$AQ$2)/10^9),0)</f>
        <v>-0.005287860174</v>
      </c>
      <c r="AY1228" s="160">
        <f>IF($AS$1129&gt;0,PPMT('Assumptions (Nuclear)'!$V$7,Model!AC1,'Assumptions (Nuclear)'!$V$10,'Assumptions (Nuclear)'!$V$5*Model!$AS$1129*AVERAGE('Assumptions (Nuclear)'!$AL$2:$AQ$2)/10^9),0)</f>
        <v>-0.005539033533</v>
      </c>
      <c r="AZ1228" s="160">
        <f>IF($AS$1129&gt;0,PPMT('Assumptions (Nuclear)'!$V$7,Model!AD1,'Assumptions (Nuclear)'!$V$10,'Assumptions (Nuclear)'!$V$5*Model!$AS$1129*AVERAGE('Assumptions (Nuclear)'!$AL$2:$AQ$2)/10^9),0)</f>
        <v>-0.005802137626</v>
      </c>
      <c r="BA1228" s="160">
        <f>IF($AS$1129&gt;0,PPMT('Assumptions (Nuclear)'!$V$7,Model!AE1,'Assumptions (Nuclear)'!$V$10,'Assumptions (Nuclear)'!$V$5*Model!$AS$1129*AVERAGE('Assumptions (Nuclear)'!$AL$2:$AQ$2)/10^9),0)</f>
        <v>-0.006077739163</v>
      </c>
      <c r="BB1228" s="160">
        <f>IF($AS$1129&gt;0,PPMT('Assumptions (Nuclear)'!$V$7,Model!AF1,'Assumptions (Nuclear)'!$V$10,'Assumptions (Nuclear)'!$V$5*Model!$AS$1129*AVERAGE('Assumptions (Nuclear)'!$AL$2:$AQ$2)/10^9),0)</f>
        <v>-0.006366431773</v>
      </c>
      <c r="BC1228" s="160">
        <f>IF($AS$1129&gt;0,PPMT('Assumptions (Nuclear)'!$V$7,Model!AG1,'Assumptions (Nuclear)'!$V$10,'Assumptions (Nuclear)'!$V$5*Model!$AS$1129*AVERAGE('Assumptions (Nuclear)'!$AL$2:$AQ$2)/10^9),0)</f>
        <v>-0.006668837282</v>
      </c>
      <c r="BD1228" s="160">
        <f>IF($AS$1129&gt;0,PPMT('Assumptions (Nuclear)'!$V$7,Model!AH1,'Assumptions (Nuclear)'!$V$10,'Assumptions (Nuclear)'!$V$5*Model!$AS$1129*AVERAGE('Assumptions (Nuclear)'!$AL$2:$AQ$2)/10^9),0)</f>
        <v>-0.006985607053</v>
      </c>
      <c r="BE1228" s="160">
        <f>IF($AS$1129&gt;0,PPMT('Assumptions (Nuclear)'!$V$7,Model!AI1,'Assumptions (Nuclear)'!$V$10,'Assumptions (Nuclear)'!$V$5*Model!$AS$1129*AVERAGE('Assumptions (Nuclear)'!$AL$2:$AQ$2)/10^9),0)</f>
        <v>-0.007317423388</v>
      </c>
      <c r="BF1228" s="160">
        <f>IF($AS$1129&gt;0,PPMT('Assumptions (Nuclear)'!$V$7,Model!AJ1,'Assumptions (Nuclear)'!$V$10,'Assumptions (Nuclear)'!$V$5*Model!$AS$1129*AVERAGE('Assumptions (Nuclear)'!$AL$2:$AQ$2)/10^9),0)</f>
        <v>-0.007665000999</v>
      </c>
      <c r="BG1228" s="160">
        <f>IF($AS$1129&gt;0,PPMT('Assumptions (Nuclear)'!$V$7,Model!AK1,'Assumptions (Nuclear)'!$V$10,'Assumptions (Nuclear)'!$V$5*Model!$AS$1129*AVERAGE('Assumptions (Nuclear)'!$AL$2:$AQ$2)/10^9),0)</f>
        <v>-0.008029088546</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-0.004243718961</v>
      </c>
      <c r="AU1229" s="160">
        <f>IF($AT$1129&gt;0,PPMT('Assumptions (Nuclear)'!$V$7,Model!X1,'Assumptions (Nuclear)'!$V$10,'Assumptions (Nuclear)'!$V$5*Model!$AT$1129*AVERAGE('Assumptions (Nuclear)'!$AM$2:$AR$2)/10^9),0)</f>
        <v>-0.004445295612</v>
      </c>
      <c r="AV1229" s="160">
        <f>IF($AT$1129&gt;0,PPMT('Assumptions (Nuclear)'!$V$7,Model!Y1,'Assumptions (Nuclear)'!$V$10,'Assumptions (Nuclear)'!$V$5*Model!$AT$1129*AVERAGE('Assumptions (Nuclear)'!$AM$2:$AR$2)/10^9),0)</f>
        <v>-0.004656447154</v>
      </c>
      <c r="AW1229" s="160">
        <f>IF($AT$1129&gt;0,PPMT('Assumptions (Nuclear)'!$V$7,Model!Z1,'Assumptions (Nuclear)'!$V$10,'Assumptions (Nuclear)'!$V$5*Model!$AT$1129*AVERAGE('Assumptions (Nuclear)'!$AM$2:$AR$2)/10^9),0)</f>
        <v>-0.004877628394</v>
      </c>
      <c r="AX1229" s="160">
        <f>IF($AT$1129&gt;0,PPMT('Assumptions (Nuclear)'!$V$7,Model!AA1,'Assumptions (Nuclear)'!$V$10,'Assumptions (Nuclear)'!$V$5*Model!$AT$1129*AVERAGE('Assumptions (Nuclear)'!$AM$2:$AR$2)/10^9),0)</f>
        <v>-0.005109315742</v>
      </c>
      <c r="AY1229" s="160">
        <f>IF($AT$1129&gt;0,PPMT('Assumptions (Nuclear)'!$V$7,Model!AB1,'Assumptions (Nuclear)'!$V$10,'Assumptions (Nuclear)'!$V$5*Model!$AT$1129*AVERAGE('Assumptions (Nuclear)'!$AM$2:$AR$2)/10^9),0)</f>
        <v>-0.00535200824</v>
      </c>
      <c r="AZ1229" s="160">
        <f>IF($AT$1129&gt;0,PPMT('Assumptions (Nuclear)'!$V$7,Model!AC1,'Assumptions (Nuclear)'!$V$10,'Assumptions (Nuclear)'!$V$5*Model!$AT$1129*AVERAGE('Assumptions (Nuclear)'!$AM$2:$AR$2)/10^9),0)</f>
        <v>-0.005606228631</v>
      </c>
      <c r="BA1229" s="160">
        <f>IF($AT$1129&gt;0,PPMT('Assumptions (Nuclear)'!$V$7,Model!AD1,'Assumptions (Nuclear)'!$V$10,'Assumptions (Nuclear)'!$V$5*Model!$AT$1129*AVERAGE('Assumptions (Nuclear)'!$AM$2:$AR$2)/10^9),0)</f>
        <v>-0.005872524491</v>
      </c>
      <c r="BB1229" s="160">
        <f>IF($AT$1129&gt;0,PPMT('Assumptions (Nuclear)'!$V$7,Model!AE1,'Assumptions (Nuclear)'!$V$10,'Assumptions (Nuclear)'!$V$5*Model!$AT$1129*AVERAGE('Assumptions (Nuclear)'!$AM$2:$AR$2)/10^9),0)</f>
        <v>-0.006151469405</v>
      </c>
      <c r="BC1229" s="160">
        <f>IF($AT$1129&gt;0,PPMT('Assumptions (Nuclear)'!$V$7,Model!AF1,'Assumptions (Nuclear)'!$V$10,'Assumptions (Nuclear)'!$V$5*Model!$AT$1129*AVERAGE('Assumptions (Nuclear)'!$AM$2:$AR$2)/10^9),0)</f>
        <v>-0.006443664201</v>
      </c>
      <c r="BD1229" s="160">
        <f>IF($AT$1129&gt;0,PPMT('Assumptions (Nuclear)'!$V$7,Model!AG1,'Assumptions (Nuclear)'!$V$10,'Assumptions (Nuclear)'!$V$5*Model!$AT$1129*AVERAGE('Assumptions (Nuclear)'!$AM$2:$AR$2)/10^9),0)</f>
        <v>-0.006749738251</v>
      </c>
      <c r="BE1229" s="160">
        <f>IF($AT$1129&gt;0,PPMT('Assumptions (Nuclear)'!$V$7,Model!AH1,'Assumptions (Nuclear)'!$V$10,'Assumptions (Nuclear)'!$V$5*Model!$AT$1129*AVERAGE('Assumptions (Nuclear)'!$AM$2:$AR$2)/10^9),0)</f>
        <v>-0.007070350818</v>
      </c>
      <c r="BF1229" s="160">
        <f>IF($AT$1129&gt;0,PPMT('Assumptions (Nuclear)'!$V$7,Model!AI1,'Assumptions (Nuclear)'!$V$10,'Assumptions (Nuclear)'!$V$5*Model!$AT$1129*AVERAGE('Assumptions (Nuclear)'!$AM$2:$AR$2)/10^9),0)</f>
        <v>-0.007406192482</v>
      </c>
      <c r="BG1229" s="160">
        <f>IF($AT$1129&gt;0,PPMT('Assumptions (Nuclear)'!$V$7,Model!AJ1,'Assumptions (Nuclear)'!$V$10,'Assumptions (Nuclear)'!$V$5*Model!$AT$1129*AVERAGE('Assumptions (Nuclear)'!$AM$2:$AR$2)/10^9),0)</f>
        <v>-0.007757986625</v>
      </c>
      <c r="BH1229" s="160">
        <f>IF($AT$1129&gt;0,PPMT('Assumptions (Nuclear)'!$V$7,Model!AK1,'Assumptions (Nuclear)'!$V$10,'Assumptions (Nuclear)'!$V$5*Model!$AT$1129*AVERAGE('Assumptions (Nuclear)'!$AM$2:$AR$2)/10^9),0)</f>
        <v>-0.008126490989</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-0.004294782474</v>
      </c>
      <c r="AV1230" s="160">
        <f>IF($AU$1129&gt;0,PPMT('Assumptions (Nuclear)'!$V$7,Model!X1,'Assumptions (Nuclear)'!$V$10,'Assumptions (Nuclear)'!$V$5*Model!$AU$1129*AVERAGE('Assumptions (Nuclear)'!$AN$2:$AS$2)/10^9),0)</f>
        <v>-0.004498784641</v>
      </c>
      <c r="AW1230" s="160">
        <f>IF($AU$1129&gt;0,PPMT('Assumptions (Nuclear)'!$V$7,Model!Y1,'Assumptions (Nuclear)'!$V$10,'Assumptions (Nuclear)'!$V$5*Model!$AU$1129*AVERAGE('Assumptions (Nuclear)'!$AN$2:$AS$2)/10^9),0)</f>
        <v>-0.004712476912</v>
      </c>
      <c r="AX1230" s="160">
        <f>IF($AU$1129&gt;0,PPMT('Assumptions (Nuclear)'!$V$7,Model!Z1,'Assumptions (Nuclear)'!$V$10,'Assumptions (Nuclear)'!$V$5*Model!$AU$1129*AVERAGE('Assumptions (Nuclear)'!$AN$2:$AS$2)/10^9),0)</f>
        <v>-0.004936319565</v>
      </c>
      <c r="AY1230" s="160">
        <f>IF($AU$1129&gt;0,PPMT('Assumptions (Nuclear)'!$V$7,Model!AA1,'Assumptions (Nuclear)'!$V$10,'Assumptions (Nuclear)'!$V$5*Model!$AU$1129*AVERAGE('Assumptions (Nuclear)'!$AN$2:$AS$2)/10^9),0)</f>
        <v>-0.005170794744</v>
      </c>
      <c r="AZ1230" s="160">
        <f>IF($AU$1129&gt;0,PPMT('Assumptions (Nuclear)'!$V$7,Model!AB1,'Assumptions (Nuclear)'!$V$10,'Assumptions (Nuclear)'!$V$5*Model!$AU$1129*AVERAGE('Assumptions (Nuclear)'!$AN$2:$AS$2)/10^9),0)</f>
        <v>-0.005416407495</v>
      </c>
      <c r="BA1230" s="160">
        <f>IF($AU$1129&gt;0,PPMT('Assumptions (Nuclear)'!$V$7,Model!AC1,'Assumptions (Nuclear)'!$V$10,'Assumptions (Nuclear)'!$V$5*Model!$AU$1129*AVERAGE('Assumptions (Nuclear)'!$AN$2:$AS$2)/10^9),0)</f>
        <v>-0.005673686851</v>
      </c>
      <c r="BB1230" s="160">
        <f>IF($AU$1129&gt;0,PPMT('Assumptions (Nuclear)'!$V$7,Model!AD1,'Assumptions (Nuclear)'!$V$10,'Assumptions (Nuclear)'!$V$5*Model!$AU$1129*AVERAGE('Assumptions (Nuclear)'!$AN$2:$AS$2)/10^9),0)</f>
        <v>-0.005943186976</v>
      </c>
      <c r="BC1230" s="160">
        <f>IF($AU$1129&gt;0,PPMT('Assumptions (Nuclear)'!$V$7,Model!AE1,'Assumptions (Nuclear)'!$V$10,'Assumptions (Nuclear)'!$V$5*Model!$AU$1129*AVERAGE('Assumptions (Nuclear)'!$AN$2:$AS$2)/10^9),0)</f>
        <v>-0.006225488357</v>
      </c>
      <c r="BD1230" s="160">
        <f>IF($AU$1129&gt;0,PPMT('Assumptions (Nuclear)'!$V$7,Model!AF1,'Assumptions (Nuclear)'!$V$10,'Assumptions (Nuclear)'!$V$5*Model!$AU$1129*AVERAGE('Assumptions (Nuclear)'!$AN$2:$AS$2)/10^9),0)</f>
        <v>-0.006521199054</v>
      </c>
      <c r="BE1230" s="160">
        <f>IF($AU$1129&gt;0,PPMT('Assumptions (Nuclear)'!$V$7,Model!AG1,'Assumptions (Nuclear)'!$V$10,'Assumptions (Nuclear)'!$V$5*Model!$AU$1129*AVERAGE('Assumptions (Nuclear)'!$AN$2:$AS$2)/10^9),0)</f>
        <v>-0.006830956009</v>
      </c>
      <c r="BF1230" s="160">
        <f>IF($AU$1129&gt;0,PPMT('Assumptions (Nuclear)'!$V$7,Model!AH1,'Assumptions (Nuclear)'!$V$10,'Assumptions (Nuclear)'!$V$5*Model!$AU$1129*AVERAGE('Assumptions (Nuclear)'!$AN$2:$AS$2)/10^9),0)</f>
        <v>-0.00715542642</v>
      </c>
      <c r="BG1230" s="160">
        <f>IF($AU$1129&gt;0,PPMT('Assumptions (Nuclear)'!$V$7,Model!AI1,'Assumptions (Nuclear)'!$V$10,'Assumptions (Nuclear)'!$V$5*Model!$AU$1129*AVERAGE('Assumptions (Nuclear)'!$AN$2:$AS$2)/10^9),0)</f>
        <v>-0.007495309175</v>
      </c>
      <c r="BH1230" s="160">
        <f>IF($AU$1129&gt;0,PPMT('Assumptions (Nuclear)'!$V$7,Model!AJ1,'Assumptions (Nuclear)'!$V$10,'Assumptions (Nuclear)'!$V$5*Model!$AU$1129*AVERAGE('Assumptions (Nuclear)'!$AN$2:$AS$2)/10^9),0)</f>
        <v>-0.007851336361</v>
      </c>
      <c r="BI1230" s="160">
        <f>IF($AU$1129&gt;0,PPMT('Assumptions (Nuclear)'!$V$7,Model!AK1,'Assumptions (Nuclear)'!$V$10,'Assumptions (Nuclear)'!$V$5*Model!$AU$1129*AVERAGE('Assumptions (Nuclear)'!$AN$2:$AS$2)/10^9),0)</f>
        <v>-0.008224274838</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-0.004346238457</v>
      </c>
      <c r="AW1231" s="160">
        <f>IF($AV$1129&gt;0,PPMT('Assumptions (Nuclear)'!$V$7,Model!X1,'Assumptions (Nuclear)'!$V$10,'Assumptions (Nuclear)'!$V$5*Model!$AV$1129*AVERAGE('Assumptions (Nuclear)'!$AO$2:$AT$2)/10^9),0)</f>
        <v>-0.004552684784</v>
      </c>
      <c r="AX1231" s="160">
        <f>IF($AV$1129&gt;0,PPMT('Assumptions (Nuclear)'!$V$7,Model!Y1,'Assumptions (Nuclear)'!$V$10,'Assumptions (Nuclear)'!$V$5*Model!$AV$1129*AVERAGE('Assumptions (Nuclear)'!$AO$2:$AT$2)/10^9),0)</f>
        <v>-0.004768937311</v>
      </c>
      <c r="AY1231" s="160">
        <f>IF($AV$1129&gt;0,PPMT('Assumptions (Nuclear)'!$V$7,Model!Z1,'Assumptions (Nuclear)'!$V$10,'Assumptions (Nuclear)'!$V$5*Model!$AV$1129*AVERAGE('Assumptions (Nuclear)'!$AO$2:$AT$2)/10^9),0)</f>
        <v>-0.004995461833</v>
      </c>
      <c r="AZ1231" s="160">
        <f>IF($AV$1129&gt;0,PPMT('Assumptions (Nuclear)'!$V$7,Model!AA1,'Assumptions (Nuclear)'!$V$10,'Assumptions (Nuclear)'!$V$5*Model!$AV$1129*AVERAGE('Assumptions (Nuclear)'!$AO$2:$AT$2)/10^9),0)</f>
        <v>-0.00523274627</v>
      </c>
      <c r="BA1231" s="160">
        <f>IF($AV$1129&gt;0,PPMT('Assumptions (Nuclear)'!$V$7,Model!AB1,'Assumptions (Nuclear)'!$V$10,'Assumptions (Nuclear)'!$V$5*Model!$AV$1129*AVERAGE('Assumptions (Nuclear)'!$AO$2:$AT$2)/10^9),0)</f>
        <v>-0.005481301718</v>
      </c>
      <c r="BB1231" s="160">
        <f>IF($AV$1129&gt;0,PPMT('Assumptions (Nuclear)'!$V$7,Model!AC1,'Assumptions (Nuclear)'!$V$10,'Assumptions (Nuclear)'!$V$5*Model!$AV$1129*AVERAGE('Assumptions (Nuclear)'!$AO$2:$AT$2)/10^9),0)</f>
        <v>-0.00574166355</v>
      </c>
      <c r="BC1231" s="160">
        <f>IF($AV$1129&gt;0,PPMT('Assumptions (Nuclear)'!$V$7,Model!AD1,'Assumptions (Nuclear)'!$V$10,'Assumptions (Nuclear)'!$V$5*Model!$AV$1129*AVERAGE('Assumptions (Nuclear)'!$AO$2:$AT$2)/10^9),0)</f>
        <v>-0.006014392568</v>
      </c>
      <c r="BD1231" s="160">
        <f>IF($AV$1129&gt;0,PPMT('Assumptions (Nuclear)'!$V$7,Model!AE1,'Assumptions (Nuclear)'!$V$10,'Assumptions (Nuclear)'!$V$5*Model!$AV$1129*AVERAGE('Assumptions (Nuclear)'!$AO$2:$AT$2)/10^9),0)</f>
        <v>-0.006300076215</v>
      </c>
      <c r="BE1231" s="160">
        <f>IF($AV$1129&gt;0,PPMT('Assumptions (Nuclear)'!$V$7,Model!AF1,'Assumptions (Nuclear)'!$V$10,'Assumptions (Nuclear)'!$V$5*Model!$AV$1129*AVERAGE('Assumptions (Nuclear)'!$AO$2:$AT$2)/10^9),0)</f>
        <v>-0.006599329836</v>
      </c>
      <c r="BF1231" s="160">
        <f>IF($AV$1129&gt;0,PPMT('Assumptions (Nuclear)'!$V$7,Model!AG1,'Assumptions (Nuclear)'!$V$10,'Assumptions (Nuclear)'!$V$5*Model!$AV$1129*AVERAGE('Assumptions (Nuclear)'!$AO$2:$AT$2)/10^9),0)</f>
        <v>-0.006912798003</v>
      </c>
      <c r="BG1231" s="160">
        <f>IF($AV$1129&gt;0,PPMT('Assumptions (Nuclear)'!$V$7,Model!AH1,'Assumptions (Nuclear)'!$V$10,'Assumptions (Nuclear)'!$V$5*Model!$AV$1129*AVERAGE('Assumptions (Nuclear)'!$AO$2:$AT$2)/10^9),0)</f>
        <v>-0.007241155908</v>
      </c>
      <c r="BH1231" s="160">
        <f>IF($AV$1129&gt;0,PPMT('Assumptions (Nuclear)'!$V$7,Model!AI1,'Assumptions (Nuclear)'!$V$10,'Assumptions (Nuclear)'!$V$5*Model!$AV$1129*AVERAGE('Assumptions (Nuclear)'!$AO$2:$AT$2)/10^9),0)</f>
        <v>-0.007585110814</v>
      </c>
      <c r="BI1231" s="160">
        <f>IF($AV$1129&gt;0,PPMT('Assumptions (Nuclear)'!$V$7,Model!AJ1,'Assumptions (Nuclear)'!$V$10,'Assumptions (Nuclear)'!$V$5*Model!$AV$1129*AVERAGE('Assumptions (Nuclear)'!$AO$2:$AT$2)/10^9),0)</f>
        <v>-0.007945403577</v>
      </c>
      <c r="BJ1231" s="160">
        <f>IF($AV$1129&gt;0,PPMT('Assumptions (Nuclear)'!$V$7,Model!AK1,'Assumptions (Nuclear)'!$V$10,'Assumptions (Nuclear)'!$V$5*Model!$AV$1129*AVERAGE('Assumptions (Nuclear)'!$AO$2:$AT$2)/10^9),0)</f>
        <v>-0.008322810247</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-0.004399027744</v>
      </c>
      <c r="AX1232" s="160">
        <f>IF($AW$1129&gt;0,PPMT('Assumptions (Nuclear)'!$V$7,Model!X1,'Assumptions (Nuclear)'!$V$10,'Assumptions (Nuclear)'!$V$5*Model!$AW$1129*AVERAGE('Assumptions (Nuclear)'!$AP$2:$AU$2)/10^9),0)</f>
        <v>-0.004607981562</v>
      </c>
      <c r="AY1232" s="160">
        <f>IF($AW$1129&gt;0,PPMT('Assumptions (Nuclear)'!$V$7,Model!Y1,'Assumptions (Nuclear)'!$V$10,'Assumptions (Nuclear)'!$V$5*Model!$AW$1129*AVERAGE('Assumptions (Nuclear)'!$AP$2:$AU$2)/10^9),0)</f>
        <v>-0.004826860686</v>
      </c>
      <c r="AZ1232" s="160">
        <f>IF($AW$1129&gt;0,PPMT('Assumptions (Nuclear)'!$V$7,Model!Z1,'Assumptions (Nuclear)'!$V$10,'Assumptions (Nuclear)'!$V$5*Model!$AW$1129*AVERAGE('Assumptions (Nuclear)'!$AP$2:$AU$2)/10^9),0)</f>
        <v>-0.005056136569</v>
      </c>
      <c r="BA1232" s="160">
        <f>IF($AW$1129&gt;0,PPMT('Assumptions (Nuclear)'!$V$7,Model!AA1,'Assumptions (Nuclear)'!$V$10,'Assumptions (Nuclear)'!$V$5*Model!$AW$1129*AVERAGE('Assumptions (Nuclear)'!$AP$2:$AU$2)/10^9),0)</f>
        <v>-0.005296303056</v>
      </c>
      <c r="BB1232" s="160">
        <f>IF($AW$1129&gt;0,PPMT('Assumptions (Nuclear)'!$V$7,Model!AB1,'Assumptions (Nuclear)'!$V$10,'Assumptions (Nuclear)'!$V$5*Model!$AW$1129*AVERAGE('Assumptions (Nuclear)'!$AP$2:$AU$2)/10^9),0)</f>
        <v>-0.005547877451</v>
      </c>
      <c r="BC1232" s="160">
        <f>IF($AW$1129&gt;0,PPMT('Assumptions (Nuclear)'!$V$7,Model!AC1,'Assumptions (Nuclear)'!$V$10,'Assumptions (Nuclear)'!$V$5*Model!$AW$1129*AVERAGE('Assumptions (Nuclear)'!$AP$2:$AU$2)/10^9),0)</f>
        <v>-0.00581140163</v>
      </c>
      <c r="BD1232" s="160">
        <f>IF($AW$1129&gt;0,PPMT('Assumptions (Nuclear)'!$V$7,Model!AD1,'Assumptions (Nuclear)'!$V$10,'Assumptions (Nuclear)'!$V$5*Model!$AW$1129*AVERAGE('Assumptions (Nuclear)'!$AP$2:$AU$2)/10^9),0)</f>
        <v>-0.006087443207</v>
      </c>
      <c r="BE1232" s="160">
        <f>IF($AW$1129&gt;0,PPMT('Assumptions (Nuclear)'!$V$7,Model!AE1,'Assumptions (Nuclear)'!$V$10,'Assumptions (Nuclear)'!$V$5*Model!$AW$1129*AVERAGE('Assumptions (Nuclear)'!$AP$2:$AU$2)/10^9),0)</f>
        <v>-0.00637659676</v>
      </c>
      <c r="BF1232" s="160">
        <f>IF($AW$1129&gt;0,PPMT('Assumptions (Nuclear)'!$V$7,Model!AF1,'Assumptions (Nuclear)'!$V$10,'Assumptions (Nuclear)'!$V$5*Model!$AW$1129*AVERAGE('Assumptions (Nuclear)'!$AP$2:$AU$2)/10^9),0)</f>
        <v>-0.006679485106</v>
      </c>
      <c r="BG1232" s="160">
        <f>IF($AW$1129&gt;0,PPMT('Assumptions (Nuclear)'!$V$7,Model!AG1,'Assumptions (Nuclear)'!$V$10,'Assumptions (Nuclear)'!$V$5*Model!$AW$1129*AVERAGE('Assumptions (Nuclear)'!$AP$2:$AU$2)/10^9),0)</f>
        <v>-0.006996760648</v>
      </c>
      <c r="BH1232" s="160">
        <f>IF($AW$1129&gt;0,PPMT('Assumptions (Nuclear)'!$V$7,Model!AH1,'Assumptions (Nuclear)'!$V$10,'Assumptions (Nuclear)'!$V$5*Model!$AW$1129*AVERAGE('Assumptions (Nuclear)'!$AP$2:$AU$2)/10^9),0)</f>
        <v>-0.007329106779</v>
      </c>
      <c r="BI1232" s="160">
        <f>IF($AW$1129&gt;0,PPMT('Assumptions (Nuclear)'!$V$7,Model!AI1,'Assumptions (Nuclear)'!$V$10,'Assumptions (Nuclear)'!$V$5*Model!$AW$1129*AVERAGE('Assumptions (Nuclear)'!$AP$2:$AU$2)/10^9),0)</f>
        <v>-0.007677239351</v>
      </c>
      <c r="BJ1232" s="160">
        <f>IF($AW$1129&gt;0,PPMT('Assumptions (Nuclear)'!$V$7,Model!AJ1,'Assumptions (Nuclear)'!$V$10,'Assumptions (Nuclear)'!$V$5*Model!$AW$1129*AVERAGE('Assumptions (Nuclear)'!$AP$2:$AU$2)/10^9),0)</f>
        <v>-0.00804190822</v>
      </c>
      <c r="BK1232" s="160">
        <f>IF($AW$1129&gt;0,PPMT('Assumptions (Nuclear)'!$V$7,Model!AK1,'Assumptions (Nuclear)'!$V$10,'Assumptions (Nuclear)'!$V$5*Model!$AW$1129*AVERAGE('Assumptions (Nuclear)'!$AP$2:$AU$2)/10^9),0)</f>
        <v>-0.008423898861</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-0.004452008321</v>
      </c>
      <c r="AY1233" s="160">
        <f>IF($AX$1129&gt;0,PPMT('Assumptions (Nuclear)'!$V$7,Model!X1,'Assumptions (Nuclear)'!$V$10,'Assumptions (Nuclear)'!$V$5*Model!$AX$1129*AVERAGE('Assumptions (Nuclear)'!$AQ$2:$AV$2)/10^9),0)</f>
        <v>-0.004663478716</v>
      </c>
      <c r="AZ1233" s="160">
        <f>IF($AX$1129&gt;0,PPMT('Assumptions (Nuclear)'!$V$7,Model!Y1,'Assumptions (Nuclear)'!$V$10,'Assumptions (Nuclear)'!$V$5*Model!$AX$1129*AVERAGE('Assumptions (Nuclear)'!$AQ$2:$AV$2)/10^9),0)</f>
        <v>-0.004884993955</v>
      </c>
      <c r="BA1233" s="160">
        <f>IF($AX$1129&gt;0,PPMT('Assumptions (Nuclear)'!$V$7,Model!Z1,'Assumptions (Nuclear)'!$V$10,'Assumptions (Nuclear)'!$V$5*Model!$AX$1129*AVERAGE('Assumptions (Nuclear)'!$AQ$2:$AV$2)/10^9),0)</f>
        <v>-0.005117031168</v>
      </c>
      <c r="BB1233" s="160">
        <f>IF($AX$1129&gt;0,PPMT('Assumptions (Nuclear)'!$V$7,Model!AA1,'Assumptions (Nuclear)'!$V$10,'Assumptions (Nuclear)'!$V$5*Model!$AX$1129*AVERAGE('Assumptions (Nuclear)'!$AQ$2:$AV$2)/10^9),0)</f>
        <v>-0.005360090148</v>
      </c>
      <c r="BC1233" s="160">
        <f>IF($AX$1129&gt;0,PPMT('Assumptions (Nuclear)'!$V$7,Model!AB1,'Assumptions (Nuclear)'!$V$10,'Assumptions (Nuclear)'!$V$5*Model!$AX$1129*AVERAGE('Assumptions (Nuclear)'!$AQ$2:$AV$2)/10^9),0)</f>
        <v>-0.00561469443</v>
      </c>
      <c r="BD1233" s="160">
        <f>IF($AX$1129&gt;0,PPMT('Assumptions (Nuclear)'!$V$7,Model!AC1,'Assumptions (Nuclear)'!$V$10,'Assumptions (Nuclear)'!$V$5*Model!$AX$1129*AVERAGE('Assumptions (Nuclear)'!$AQ$2:$AV$2)/10^9),0)</f>
        <v>-0.005881392416</v>
      </c>
      <c r="BE1233" s="160">
        <f>IF($AX$1129&gt;0,PPMT('Assumptions (Nuclear)'!$V$7,Model!AD1,'Assumptions (Nuclear)'!$V$10,'Assumptions (Nuclear)'!$V$5*Model!$AX$1129*AVERAGE('Assumptions (Nuclear)'!$AQ$2:$AV$2)/10^9),0)</f>
        <v>-0.006160758555</v>
      </c>
      <c r="BF1233" s="160">
        <f>IF($AX$1129&gt;0,PPMT('Assumptions (Nuclear)'!$V$7,Model!AE1,'Assumptions (Nuclear)'!$V$10,'Assumptions (Nuclear)'!$V$5*Model!$AX$1129*AVERAGE('Assumptions (Nuclear)'!$AQ$2:$AV$2)/10^9),0)</f>
        <v>-0.006453394587</v>
      </c>
      <c r="BG1233" s="160">
        <f>IF($AX$1129&gt;0,PPMT('Assumptions (Nuclear)'!$V$7,Model!AF1,'Assumptions (Nuclear)'!$V$10,'Assumptions (Nuclear)'!$V$5*Model!$AX$1129*AVERAGE('Assumptions (Nuclear)'!$AQ$2:$AV$2)/10^9),0)</f>
        <v>-0.00675993083</v>
      </c>
      <c r="BH1233" s="160">
        <f>IF($AX$1129&gt;0,PPMT('Assumptions (Nuclear)'!$V$7,Model!AG1,'Assumptions (Nuclear)'!$V$10,'Assumptions (Nuclear)'!$V$5*Model!$AX$1129*AVERAGE('Assumptions (Nuclear)'!$AQ$2:$AV$2)/10^9),0)</f>
        <v>-0.007081027544</v>
      </c>
      <c r="BI1233" s="160">
        <f>IF($AX$1129&gt;0,PPMT('Assumptions (Nuclear)'!$V$7,Model!AH1,'Assumptions (Nuclear)'!$V$10,'Assumptions (Nuclear)'!$V$5*Model!$AX$1129*AVERAGE('Assumptions (Nuclear)'!$AQ$2:$AV$2)/10^9),0)</f>
        <v>-0.007417376352</v>
      </c>
      <c r="BJ1233" s="160">
        <f>IF($AX$1129&gt;0,PPMT('Assumptions (Nuclear)'!$V$7,Model!AI1,'Assumptions (Nuclear)'!$V$10,'Assumptions (Nuclear)'!$V$5*Model!$AX$1129*AVERAGE('Assumptions (Nuclear)'!$AQ$2:$AV$2)/10^9),0)</f>
        <v>-0.007769701729</v>
      </c>
      <c r="BK1233" s="160">
        <f>IF($AX$1129&gt;0,PPMT('Assumptions (Nuclear)'!$V$7,Model!AJ1,'Assumptions (Nuclear)'!$V$10,'Assumptions (Nuclear)'!$V$5*Model!$AX$1129*AVERAGE('Assumptions (Nuclear)'!$AQ$2:$AV$2)/10^9),0)</f>
        <v>-0.008138762561</v>
      </c>
      <c r="BL1233" s="160">
        <f>IF($AX$1129&gt;0,PPMT('Assumptions (Nuclear)'!$V$7,Model!AK1,'Assumptions (Nuclear)'!$V$10,'Assumptions (Nuclear)'!$V$5*Model!$AX$1129*AVERAGE('Assumptions (Nuclear)'!$AQ$2:$AV$2)/10^9),0)</f>
        <v>-0.008525353783</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-0.004504934298</v>
      </c>
      <c r="AZ1234" s="160">
        <f>IF($AY$1129&gt;0,PPMT('Assumptions (Nuclear)'!$V$7,Model!X1,'Assumptions (Nuclear)'!$V$10,'Assumptions (Nuclear)'!$V$5*Model!$AY$1129*AVERAGE('Assumptions (Nuclear)'!$AR$2:$AW$2)/10^9),0)</f>
        <v>-0.004718918678</v>
      </c>
      <c r="BA1234" s="160">
        <f>IF($AY$1129&gt;0,PPMT('Assumptions (Nuclear)'!$V$7,Model!Y1,'Assumptions (Nuclear)'!$V$10,'Assumptions (Nuclear)'!$V$5*Model!$AY$1129*AVERAGE('Assumptions (Nuclear)'!$AR$2:$AW$2)/10^9),0)</f>
        <v>-0.004943067315</v>
      </c>
      <c r="BB1234" s="160">
        <f>IF($AY$1129&gt;0,PPMT('Assumptions (Nuclear)'!$V$7,Model!Z1,'Assumptions (Nuclear)'!$V$10,'Assumptions (Nuclear)'!$V$5*Model!$AY$1129*AVERAGE('Assumptions (Nuclear)'!$AR$2:$AW$2)/10^9),0)</f>
        <v>-0.005177863012</v>
      </c>
      <c r="BC1234" s="160">
        <f>IF($AY$1129&gt;0,PPMT('Assumptions (Nuclear)'!$V$7,Model!AA1,'Assumptions (Nuclear)'!$V$10,'Assumptions (Nuclear)'!$V$5*Model!$AY$1129*AVERAGE('Assumptions (Nuclear)'!$AR$2:$AW$2)/10^9),0)</f>
        <v>-0.005423811505</v>
      </c>
      <c r="BD1234" s="160">
        <f>IF($AY$1129&gt;0,PPMT('Assumptions (Nuclear)'!$V$7,Model!AB1,'Assumptions (Nuclear)'!$V$10,'Assumptions (Nuclear)'!$V$5*Model!$AY$1129*AVERAGE('Assumptions (Nuclear)'!$AR$2:$AW$2)/10^9),0)</f>
        <v>-0.005681442552</v>
      </c>
      <c r="BE1234" s="160">
        <f>IF($AY$1129&gt;0,PPMT('Assumptions (Nuclear)'!$V$7,Model!AC1,'Assumptions (Nuclear)'!$V$10,'Assumptions (Nuclear)'!$V$5*Model!$AY$1129*AVERAGE('Assumptions (Nuclear)'!$AR$2:$AW$2)/10^9),0)</f>
        <v>-0.005951311073</v>
      </c>
      <c r="BF1234" s="160">
        <f>IF($AY$1129&gt;0,PPMT('Assumptions (Nuclear)'!$V$7,Model!AD1,'Assumptions (Nuclear)'!$V$10,'Assumptions (Nuclear)'!$V$5*Model!$AY$1129*AVERAGE('Assumptions (Nuclear)'!$AR$2:$AW$2)/10^9),0)</f>
        <v>-0.006233998349</v>
      </c>
      <c r="BG1234" s="160">
        <f>IF($AY$1129&gt;0,PPMT('Assumptions (Nuclear)'!$V$7,Model!AE1,'Assumptions (Nuclear)'!$V$10,'Assumptions (Nuclear)'!$V$5*Model!$AY$1129*AVERAGE('Assumptions (Nuclear)'!$AR$2:$AW$2)/10^9),0)</f>
        <v>-0.00653011327</v>
      </c>
      <c r="BH1234" s="160">
        <f>IF($AY$1129&gt;0,PPMT('Assumptions (Nuclear)'!$V$7,Model!AF1,'Assumptions (Nuclear)'!$V$10,'Assumptions (Nuclear)'!$V$5*Model!$AY$1129*AVERAGE('Assumptions (Nuclear)'!$AR$2:$AW$2)/10^9),0)</f>
        <v>-0.006840293651</v>
      </c>
      <c r="BI1234" s="160">
        <f>IF($AY$1129&gt;0,PPMT('Assumptions (Nuclear)'!$V$7,Model!AG1,'Assumptions (Nuclear)'!$V$10,'Assumptions (Nuclear)'!$V$5*Model!$AY$1129*AVERAGE('Assumptions (Nuclear)'!$AR$2:$AW$2)/10^9),0)</f>
        <v>-0.007165207599</v>
      </c>
      <c r="BJ1234" s="160">
        <f>IF($AY$1129&gt;0,PPMT('Assumptions (Nuclear)'!$V$7,Model!AH1,'Assumptions (Nuclear)'!$V$10,'Assumptions (Nuclear)'!$V$5*Model!$AY$1129*AVERAGE('Assumptions (Nuclear)'!$AR$2:$AW$2)/10^9),0)</f>
        <v>-0.00750555496</v>
      </c>
      <c r="BK1234" s="160">
        <f>IF($AY$1129&gt;0,PPMT('Assumptions (Nuclear)'!$V$7,Model!AI1,'Assumptions (Nuclear)'!$V$10,'Assumptions (Nuclear)'!$V$5*Model!$AY$1129*AVERAGE('Assumptions (Nuclear)'!$AR$2:$AW$2)/10^9),0)</f>
        <v>-0.007862068821</v>
      </c>
      <c r="BL1234" s="160">
        <f>IF($AY$1129&gt;0,PPMT('Assumptions (Nuclear)'!$V$7,Model!AJ1,'Assumptions (Nuclear)'!$V$10,'Assumptions (Nuclear)'!$V$5*Model!$AY$1129*AVERAGE('Assumptions (Nuclear)'!$AR$2:$AW$2)/10^9),0)</f>
        <v>-0.00823551709</v>
      </c>
      <c r="BM1234" s="160">
        <f>IF($AY$1129&gt;0,PPMT('Assumptions (Nuclear)'!$V$7,Model!AK1,'Assumptions (Nuclear)'!$V$10,'Assumptions (Nuclear)'!$V$5*Model!$AY$1129*AVERAGE('Assumptions (Nuclear)'!$AR$2:$AW$2)/10^9),0)</f>
        <v>-0.008626704152</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-0.004558594336</v>
      </c>
      <c r="BA1235" s="160">
        <f>IF($AZ$1129&gt;0,PPMT('Assumptions (Nuclear)'!$V$7,Model!X1,'Assumptions (Nuclear)'!$V$10,'Assumptions (Nuclear)'!$V$5*Model!$AZ$1129*AVERAGE('Assumptions (Nuclear)'!$AS$2:$AX$2)/10^9),0)</f>
        <v>-0.004775127567</v>
      </c>
      <c r="BB1235" s="160">
        <f>IF($AZ$1129&gt;0,PPMT('Assumptions (Nuclear)'!$V$7,Model!Y1,'Assumptions (Nuclear)'!$V$10,'Assumptions (Nuclear)'!$V$5*Model!$AZ$1129*AVERAGE('Assumptions (Nuclear)'!$AS$2:$AX$2)/10^9),0)</f>
        <v>-0.005001946127</v>
      </c>
      <c r="BC1235" s="160">
        <f>IF($AZ$1129&gt;0,PPMT('Assumptions (Nuclear)'!$V$7,Model!Z1,'Assumptions (Nuclear)'!$V$10,'Assumptions (Nuclear)'!$V$5*Model!$AZ$1129*AVERAGE('Assumptions (Nuclear)'!$AS$2:$AX$2)/10^9),0)</f>
        <v>-0.005239538568</v>
      </c>
      <c r="BD1235" s="160">
        <f>IF($AZ$1129&gt;0,PPMT('Assumptions (Nuclear)'!$V$7,Model!AA1,'Assumptions (Nuclear)'!$V$10,'Assumptions (Nuclear)'!$V$5*Model!$AZ$1129*AVERAGE('Assumptions (Nuclear)'!$AS$2:$AX$2)/10^9),0)</f>
        <v>-0.00548841665</v>
      </c>
      <c r="BE1235" s="160">
        <f>IF($AZ$1129&gt;0,PPMT('Assumptions (Nuclear)'!$V$7,Model!AB1,'Assumptions (Nuclear)'!$V$10,'Assumptions (Nuclear)'!$V$5*Model!$AZ$1129*AVERAGE('Assumptions (Nuclear)'!$AS$2:$AX$2)/10^9),0)</f>
        <v>-0.005749116441</v>
      </c>
      <c r="BF1235" s="160">
        <f>IF($AZ$1129&gt;0,PPMT('Assumptions (Nuclear)'!$V$7,Model!AC1,'Assumptions (Nuclear)'!$V$10,'Assumptions (Nuclear)'!$V$5*Model!$AZ$1129*AVERAGE('Assumptions (Nuclear)'!$AS$2:$AX$2)/10^9),0)</f>
        <v>-0.006022199472</v>
      </c>
      <c r="BG1235" s="160">
        <f>IF($AZ$1129&gt;0,PPMT('Assumptions (Nuclear)'!$V$7,Model!AD1,'Assumptions (Nuclear)'!$V$10,'Assumptions (Nuclear)'!$V$5*Model!$AZ$1129*AVERAGE('Assumptions (Nuclear)'!$AS$2:$AX$2)/10^9),0)</f>
        <v>-0.006308253946</v>
      </c>
      <c r="BH1235" s="160">
        <f>IF($AZ$1129&gt;0,PPMT('Assumptions (Nuclear)'!$V$7,Model!AE1,'Assumptions (Nuclear)'!$V$10,'Assumptions (Nuclear)'!$V$5*Model!$AZ$1129*AVERAGE('Assumptions (Nuclear)'!$AS$2:$AX$2)/10^9),0)</f>
        <v>-0.006607896009</v>
      </c>
      <c r="BI1235" s="160">
        <f>IF($AZ$1129&gt;0,PPMT('Assumptions (Nuclear)'!$V$7,Model!AF1,'Assumptions (Nuclear)'!$V$10,'Assumptions (Nuclear)'!$V$5*Model!$AZ$1129*AVERAGE('Assumptions (Nuclear)'!$AS$2:$AX$2)/10^9),0)</f>
        <v>-0.006921771069</v>
      </c>
      <c r="BJ1235" s="160">
        <f>IF($AZ$1129&gt;0,PPMT('Assumptions (Nuclear)'!$V$7,Model!AG1,'Assumptions (Nuclear)'!$V$10,'Assumptions (Nuclear)'!$V$5*Model!$AZ$1129*AVERAGE('Assumptions (Nuclear)'!$AS$2:$AX$2)/10^9),0)</f>
        <v>-0.007250555195</v>
      </c>
      <c r="BK1235" s="160">
        <f>IF($AZ$1129&gt;0,PPMT('Assumptions (Nuclear)'!$V$7,Model!AH1,'Assumptions (Nuclear)'!$V$10,'Assumptions (Nuclear)'!$V$5*Model!$AZ$1129*AVERAGE('Assumptions (Nuclear)'!$AS$2:$AX$2)/10^9),0)</f>
        <v>-0.007594956567</v>
      </c>
      <c r="BL1235" s="160">
        <f>IF($AZ$1129&gt;0,PPMT('Assumptions (Nuclear)'!$V$7,Model!AI1,'Assumptions (Nuclear)'!$V$10,'Assumptions (Nuclear)'!$V$5*Model!$AZ$1129*AVERAGE('Assumptions (Nuclear)'!$AS$2:$AX$2)/10^9),0)</f>
        <v>-0.007955717004</v>
      </c>
      <c r="BM1235" s="160">
        <f>IF($AZ$1129&gt;0,PPMT('Assumptions (Nuclear)'!$V$7,Model!AJ1,'Assumptions (Nuclear)'!$V$10,'Assumptions (Nuclear)'!$V$5*Model!$AZ$1129*AVERAGE('Assumptions (Nuclear)'!$AS$2:$AX$2)/10^9),0)</f>
        <v>-0.008333613562</v>
      </c>
      <c r="BN1235" s="160">
        <f>IF($AZ$1129&gt;0,PPMT('Assumptions (Nuclear)'!$V$7,Model!AK1,'Assumptions (Nuclear)'!$V$10,'Assumptions (Nuclear)'!$V$5*Model!$AZ$1129*AVERAGE('Assumptions (Nuclear)'!$AS$2:$AX$2)/10^9),0)</f>
        <v>-0.008729460206</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-0.2697704072</v>
      </c>
      <c r="BB1236" s="160">
        <f>IF($BA$1129&gt;0,PPMT('Assumptions (Nuclear)'!$V$7,Model!X1,'Assumptions (Nuclear)'!$V$10,'Assumptions (Nuclear)'!$V$5*Model!$BA$1129*AVERAGE('Assumptions (Nuclear)'!$AT$2:$AY$2)/10^9),0)</f>
        <v>-0.2825845016</v>
      </c>
      <c r="BC1236" s="160">
        <f>IF($BA$1129&gt;0,PPMT('Assumptions (Nuclear)'!$V$7,Model!Y1,'Assumptions (Nuclear)'!$V$10,'Assumptions (Nuclear)'!$V$5*Model!$BA$1129*AVERAGE('Assumptions (Nuclear)'!$AT$2:$AY$2)/10^9),0)</f>
        <v>-0.2960072654</v>
      </c>
      <c r="BD1236" s="160">
        <f>IF($BA$1129&gt;0,PPMT('Assumptions (Nuclear)'!$V$7,Model!Z1,'Assumptions (Nuclear)'!$V$10,'Assumptions (Nuclear)'!$V$5*Model!$BA$1129*AVERAGE('Assumptions (Nuclear)'!$AT$2:$AY$2)/10^9),0)</f>
        <v>-0.3100676105</v>
      </c>
      <c r="BE1236" s="160">
        <f>IF($BA$1129&gt;0,PPMT('Assumptions (Nuclear)'!$V$7,Model!AA1,'Assumptions (Nuclear)'!$V$10,'Assumptions (Nuclear)'!$V$5*Model!$BA$1129*AVERAGE('Assumptions (Nuclear)'!$AT$2:$AY$2)/10^9),0)</f>
        <v>-0.324795822</v>
      </c>
      <c r="BF1236" s="160">
        <f>IF($BA$1129&gt;0,PPMT('Assumptions (Nuclear)'!$V$7,Model!AB1,'Assumptions (Nuclear)'!$V$10,'Assumptions (Nuclear)'!$V$5*Model!$BA$1129*AVERAGE('Assumptions (Nuclear)'!$AT$2:$AY$2)/10^9),0)</f>
        <v>-0.3402236235</v>
      </c>
      <c r="BG1236" s="160">
        <f>IF($BA$1129&gt;0,PPMT('Assumptions (Nuclear)'!$V$7,Model!AC1,'Assumptions (Nuclear)'!$V$10,'Assumptions (Nuclear)'!$V$5*Model!$BA$1129*AVERAGE('Assumptions (Nuclear)'!$AT$2:$AY$2)/10^9),0)</f>
        <v>-0.3563842457</v>
      </c>
      <c r="BH1236" s="160">
        <f>IF($BA$1129&gt;0,PPMT('Assumptions (Nuclear)'!$V$7,Model!AD1,'Assumptions (Nuclear)'!$V$10,'Assumptions (Nuclear)'!$V$5*Model!$BA$1129*AVERAGE('Assumptions (Nuclear)'!$AT$2:$AY$2)/10^9),0)</f>
        <v>-0.3733124973</v>
      </c>
      <c r="BI1236" s="160">
        <f>IF($BA$1129&gt;0,PPMT('Assumptions (Nuclear)'!$V$7,Model!AE1,'Assumptions (Nuclear)'!$V$10,'Assumptions (Nuclear)'!$V$5*Model!$BA$1129*AVERAGE('Assumptions (Nuclear)'!$AT$2:$AY$2)/10^9),0)</f>
        <v>-0.391044841</v>
      </c>
      <c r="BJ1236" s="160">
        <f>IF($BA$1129&gt;0,PPMT('Assumptions (Nuclear)'!$V$7,Model!AF1,'Assumptions (Nuclear)'!$V$10,'Assumptions (Nuclear)'!$V$5*Model!$BA$1129*AVERAGE('Assumptions (Nuclear)'!$AT$2:$AY$2)/10^9),0)</f>
        <v>-0.4096194709</v>
      </c>
      <c r="BK1236" s="160">
        <f>IF($BA$1129&gt;0,PPMT('Assumptions (Nuclear)'!$V$7,Model!AG1,'Assumptions (Nuclear)'!$V$10,'Assumptions (Nuclear)'!$V$5*Model!$BA$1129*AVERAGE('Assumptions (Nuclear)'!$AT$2:$AY$2)/10^9),0)</f>
        <v>-0.4290763958</v>
      </c>
      <c r="BL1236" s="160">
        <f>IF($BA$1129&gt;0,PPMT('Assumptions (Nuclear)'!$V$7,Model!AH1,'Assumptions (Nuclear)'!$V$10,'Assumptions (Nuclear)'!$V$5*Model!$BA$1129*AVERAGE('Assumptions (Nuclear)'!$AT$2:$AY$2)/10^9),0)</f>
        <v>-0.4494575246</v>
      </c>
      <c r="BM1236" s="160">
        <f>IF($BA$1129&gt;0,PPMT('Assumptions (Nuclear)'!$V$7,Model!AI1,'Assumptions (Nuclear)'!$V$10,'Assumptions (Nuclear)'!$V$5*Model!$BA$1129*AVERAGE('Assumptions (Nuclear)'!$AT$2:$AY$2)/10^9),0)</f>
        <v>-0.470806757</v>
      </c>
      <c r="BN1236" s="160">
        <f>IF($BA$1129&gt;0,PPMT('Assumptions (Nuclear)'!$V$7,Model!AJ1,'Assumptions (Nuclear)'!$V$10,'Assumptions (Nuclear)'!$V$5*Model!$BA$1129*AVERAGE('Assumptions (Nuclear)'!$AT$2:$AY$2)/10^9),0)</f>
        <v>-0.4931700779</v>
      </c>
      <c r="BO1236" s="160">
        <f>IF($BA$1129&gt;0,PPMT('Assumptions (Nuclear)'!$V$7,Model!AK1,'Assumptions (Nuclear)'!$V$10,'Assumptions (Nuclear)'!$V$5*Model!$BA$1129*AVERAGE('Assumptions (Nuclear)'!$AT$2:$AY$2)/10^9),0)</f>
        <v>-0.5165956566</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-0.003176803211</v>
      </c>
      <c r="Y1237" s="177">
        <f t="array" ref="Y1237">SUM(IF(ISERROR(Y1238:Y1288),"",Y1238:Y1288))</f>
        <v>-0.006254578791</v>
      </c>
      <c r="Z1237" s="177">
        <f t="array" ref="Z1237">SUM(IF(ISERROR(Z1238:Z1288),"",Z1238:Z1288))</f>
        <v>-0.00922646129</v>
      </c>
      <c r="AA1237" s="177">
        <f t="array" ref="AA1237">SUM(IF(ISERROR(AA1238:AA1288),"",AA1238:AA1288))</f>
        <v>-0.01208069074</v>
      </c>
      <c r="AB1237" s="177">
        <f t="array" ref="AB1237">SUM(IF(ISERROR(AB1238:AB1288),"",AB1238:AB1288))</f>
        <v>-0.01480221285</v>
      </c>
      <c r="AC1237" s="177">
        <f t="array" ref="AC1237">SUM(IF(ISERROR(AC1238:AC1288),"",AC1238:AC1288))</f>
        <v>-0.01738080821</v>
      </c>
      <c r="AD1237" s="177">
        <f t="array" ref="AD1237">SUM(IF(ISERROR(AD1238:AD1288),"",AD1238:AD1288))</f>
        <v>-0.01980572161</v>
      </c>
      <c r="AE1237" s="177">
        <f t="array" ref="AE1237">SUM(IF(ISERROR(AE1238:AE1288),"",AE1238:AE1288))</f>
        <v>-0.022065202</v>
      </c>
      <c r="AF1237" s="177">
        <f t="array" ref="AF1237">SUM(IF(ISERROR(AF1238:AF1288),"",AF1238:AF1288))</f>
        <v>-0.02414735557</v>
      </c>
      <c r="AG1237" s="177">
        <f t="array" ref="AG1237">SUM(IF(ISERROR(AG1238:AG1288),"",AG1238:AG1288))</f>
        <v>-0.02603939564</v>
      </c>
      <c r="AH1237" s="177">
        <f t="array" ref="AH1237">SUM(IF(ISERROR(AH1238:AH1288),"",AH1238:AH1288))</f>
        <v>-0.02772724373</v>
      </c>
      <c r="AI1237" s="177">
        <f t="array" ref="AI1237">SUM(IF(ISERROR(AI1238:AI1288),"",AI1238:AI1288))</f>
        <v>-0.02919633408</v>
      </c>
      <c r="AJ1237" s="177">
        <f t="array" ref="AJ1237">SUM(IF(ISERROR(AJ1238:AJ1288),"",AJ1238:AJ1288))</f>
        <v>-0.0304312055</v>
      </c>
      <c r="AK1237" s="177">
        <f t="array" ref="AK1237">SUM(IF(ISERROR(AK1238:AK1288),"",AK1238:AK1288))</f>
        <v>-0.03141602191</v>
      </c>
      <c r="AL1237" s="177">
        <f t="array" ref="AL1237">SUM(IF(ISERROR(AL1238:AL1288),"",AL1238:AL1288))</f>
        <v>-0.03213442948</v>
      </c>
      <c r="AM1237" s="177">
        <f t="array" ref="AM1237">SUM(IF(ISERROR(AM1238:AM1288),"",AM1238:AM1288))</f>
        <v>-0.03256934137</v>
      </c>
      <c r="AN1237" s="177">
        <f t="array" ref="AN1237">SUM(IF(ISERROR(AN1238:AN1288),"",AN1238:AN1288))</f>
        <v>-0.03300335427</v>
      </c>
      <c r="AO1237" s="177">
        <f t="array" ref="AO1237">SUM(IF(ISERROR(AO1238:AO1288),"",AO1238:AO1288))</f>
        <v>-0.0334373813</v>
      </c>
      <c r="AP1237" s="177">
        <f t="array" ref="AP1237">SUM(IF(ISERROR(AP1238:AP1288),"",AP1238:AP1288))</f>
        <v>-0.03387243779</v>
      </c>
      <c r="AQ1237" s="177">
        <f t="array" ref="AQ1237">SUM(IF(ISERROR(AQ1238:AQ1288),"",AQ1238:AQ1288))</f>
        <v>-0.03430893009</v>
      </c>
      <c r="AR1237" s="177">
        <f t="array" ref="AR1237">SUM(IF(ISERROR(AR1238:AR1288),"",AR1238:AR1288))</f>
        <v>-0.03474598683</v>
      </c>
      <c r="AS1237" s="177">
        <f t="array" ref="AS1237">SUM(IF(ISERROR(AS1238:AS1288),"",AS1238:AS1288))</f>
        <v>-0.03518425556</v>
      </c>
      <c r="AT1237" s="177">
        <f t="array" ref="AT1237">SUM(IF(ISERROR(AT1238:AT1288),"",AT1238:AT1288))</f>
        <v>-0.03562440998</v>
      </c>
      <c r="AU1237" s="177">
        <f t="array" ref="AU1237">SUM(IF(ISERROR(AU1238:AU1288),"",AU1238:AU1288))</f>
        <v>-0.03606651453</v>
      </c>
      <c r="AV1237" s="177">
        <f t="array" ref="AV1237">SUM(IF(ISERROR(AV1238:AV1288),"",AV1238:AV1288))</f>
        <v>-0.03651086757</v>
      </c>
      <c r="AW1237" s="177">
        <f t="array" ref="AW1237">SUM(IF(ISERROR(AW1238:AW1288),"",AW1238:AW1288))</f>
        <v>-0.03695872028</v>
      </c>
      <c r="AX1237" s="177">
        <f t="array" ref="AX1237">SUM(IF(ISERROR(AX1238:AX1288),"",AX1238:AX1288))</f>
        <v>-0.03741007503</v>
      </c>
      <c r="AY1237" s="177">
        <f t="array" ref="AY1237">SUM(IF(ISERROR(AY1238:AY1288),"",AY1238:AY1288))</f>
        <v>-0.03786465047</v>
      </c>
      <c r="AZ1237" s="177">
        <f t="array" ref="AZ1237">SUM(IF(ISERROR(AZ1238:AZ1288),"",AZ1238:AZ1288))</f>
        <v>-0.03832291109</v>
      </c>
      <c r="BA1237" s="177">
        <f t="array" ref="BA1237">SUM(IF(ISERROR(BA1238:BA1288),"",BA1238:BA1288))</f>
        <v>-0.3055085771</v>
      </c>
      <c r="BB1237" s="177">
        <f t="array" ref="BB1237">SUM(IF(ISERROR(BB1238:BB1288),"",BB1238:BB1288))</f>
        <v>-0.288684731</v>
      </c>
      <c r="BC1237" s="177">
        <f t="array" ref="BC1237">SUM(IF(ISERROR(BC1238:BC1288),"",BC1238:BC1288))</f>
        <v>-0.271432964</v>
      </c>
      <c r="BD1237" s="177">
        <f t="array" ref="BD1237">SUM(IF(ISERROR(BD1238:BD1288),"",BD1238:BD1288))</f>
        <v>-0.2537375668</v>
      </c>
      <c r="BE1237" s="177">
        <f t="array" ref="BE1237">SUM(IF(ISERROR(BE1238:BE1288),"",BE1238:BE1288))</f>
        <v>-0.2355821545</v>
      </c>
      <c r="BF1237" s="177">
        <f t="array" ref="BF1237">SUM(IF(ISERROR(BF1238:BF1288),"",BF1238:BF1288))</f>
        <v>-0.2169496227</v>
      </c>
      <c r="BG1237" s="177">
        <f t="array" ref="BG1237">SUM(IF(ISERROR(BG1238:BG1288),"",BG1238:BG1288))</f>
        <v>-0.1978220712</v>
      </c>
      <c r="BH1237" s="177">
        <f t="array" ref="BH1237">SUM(IF(ISERROR(BH1238:BH1288),"",BH1238:BH1288))</f>
        <v>-0.1781806861</v>
      </c>
      <c r="BI1237" s="177">
        <f t="array" ref="BI1237">SUM(IF(ISERROR(BI1238:BI1288),"",BI1238:BI1288))</f>
        <v>-0.1580058325</v>
      </c>
      <c r="BJ1237" s="177">
        <f t="array" ref="BJ1237">SUM(IF(ISERROR(BJ1238:BJ1288),"",BJ1238:BJ1288))</f>
        <v>-0.1372770171</v>
      </c>
      <c r="BK1237" s="177">
        <f t="array" ref="BK1237">SUM(IF(ISERROR(BK1238:BK1288),"",BK1238:BK1288))</f>
        <v>-0.1159727921</v>
      </c>
      <c r="BL1237" s="177">
        <f t="array" ref="BL1237">SUM(IF(ISERROR(BL1238:BL1288),"",BL1238:BL1288))</f>
        <v>-0.09407072814</v>
      </c>
      <c r="BM1237" s="177">
        <f t="array" ref="BM1237">SUM(IF(ISERROR(BM1238:BM1288),"",BM1238:BM1288))</f>
        <v>-0.0715474578</v>
      </c>
      <c r="BN1237" s="177">
        <f t="array" ref="BN1237">SUM(IF(ISERROR(BN1238:BN1288),"",BN1238:BN1288))</f>
        <v>-0.04837852175</v>
      </c>
      <c r="BO1237" s="177">
        <f t="array" ref="BO1237">SUM(IF(ISERROR(BO1238:BO1288),"",BO1238:BO1288))</f>
        <v>-0.02453829369</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-0.003176803211</v>
      </c>
      <c r="Y1259" s="160">
        <f>IF($X$1129&gt;0,IPMT('Assumptions (Nuclear)'!$V$7,Model!X1,'Assumptions (Nuclear)'!$V$10,'Assumptions (Nuclear)'!$V$5*Model!$X$1129*average('Assumptions (Nuclear)'!$Q$2:$V$2)/10^9),0)</f>
        <v>-0.003026790959</v>
      </c>
      <c r="Z1259" s="160">
        <f>IF($X$1129&gt;0,IPMT('Assumptions (Nuclear)'!$V$7,Model!Y1,'Assumptions (Nuclear)'!$V$10,'Assumptions (Nuclear)'!$V$5*Model!$X$1129*average('Assumptions (Nuclear)'!$Q$2:$V$2)/10^9),0)</f>
        <v>-0.002869653126</v>
      </c>
      <c r="AA1259" s="160">
        <f>IF($X$1129&gt;0,IPMT('Assumptions (Nuclear)'!$V$7,Model!Z1,'Assumptions (Nuclear)'!$V$10,'Assumptions (Nuclear)'!$V$5*Model!$X$1129*average('Assumptions (Nuclear)'!$Q$2:$V$2)/10^9),0)</f>
        <v>-0.002705051246</v>
      </c>
      <c r="AB1259" s="160">
        <f>IF($X$1129&gt;0,IPMT('Assumptions (Nuclear)'!$V$7,Model!AA1,'Assumptions (Nuclear)'!$V$10,'Assumptions (Nuclear)'!$V$5*Model!$X$1129*average('Assumptions (Nuclear)'!$Q$2:$V$2)/10^9),0)</f>
        <v>-0.002532630776</v>
      </c>
      <c r="AC1259" s="160">
        <f>IF($X$1129&gt;0,IPMT('Assumptions (Nuclear)'!$V$7,Model!AB1,'Assumptions (Nuclear)'!$V$10,'Assumptions (Nuclear)'!$V$5*Model!$X$1129*average('Assumptions (Nuclear)'!$Q$2:$V$2)/10^9),0)</f>
        <v>-0.002352020334</v>
      </c>
      <c r="AD1259" s="160">
        <f>IF($X$1129&gt;0,IPMT('Assumptions (Nuclear)'!$V$7,Model!AC1,'Assumptions (Nuclear)'!$V$10,'Assumptions (Nuclear)'!$V$5*Model!$X$1129*average('Assumptions (Nuclear)'!$Q$2:$V$2)/10^9),0)</f>
        <v>-0.002162830896</v>
      </c>
      <c r="AE1259" s="160">
        <f>IF($X$1129&gt;0,IPMT('Assumptions (Nuclear)'!$V$7,Model!AD1,'Assumptions (Nuclear)'!$V$10,'Assumptions (Nuclear)'!$V$5*Model!$X$1129*average('Assumptions (Nuclear)'!$Q$2:$V$2)/10^9),0)</f>
        <v>-0.001964654959</v>
      </c>
      <c r="AF1259" s="160">
        <f>IF($X$1129&gt;0,IPMT('Assumptions (Nuclear)'!$V$7,Model!AE1,'Assumptions (Nuclear)'!$V$10,'Assumptions (Nuclear)'!$V$5*Model!$X$1129*average('Assumptions (Nuclear)'!$Q$2:$V$2)/10^9),0)</f>
        <v>-0.001757065666</v>
      </c>
      <c r="AG1259" s="160">
        <f>IF($X$1129&gt;0,IPMT('Assumptions (Nuclear)'!$V$7,Model!AF1,'Assumptions (Nuclear)'!$V$10,'Assumptions (Nuclear)'!$V$5*Model!$X$1129*average('Assumptions (Nuclear)'!$Q$2:$V$2)/10^9),0)</f>
        <v>-0.001539615881</v>
      </c>
      <c r="AH1259" s="160">
        <f>IF($X$1129&gt;0,IPMT('Assumptions (Nuclear)'!$V$7,Model!AG1,'Assumptions (Nuclear)'!$V$10,'Assumptions (Nuclear)'!$V$5*Model!$X$1129*average('Assumptions (Nuclear)'!$Q$2:$V$2)/10^9),0)</f>
        <v>-0.001311837232</v>
      </c>
      <c r="AI1259" s="160">
        <f>IF($X$1129&gt;0,IPMT('Assumptions (Nuclear)'!$V$7,Model!AH1,'Assumptions (Nuclear)'!$V$10,'Assumptions (Nuclear)'!$V$5*Model!$X$1129*average('Assumptions (Nuclear)'!$Q$2:$V$2)/10^9),0)</f>
        <v>-0.001073239096</v>
      </c>
      <c r="AJ1259" s="160">
        <f>IF($X$1129&gt;0,IPMT('Assumptions (Nuclear)'!$V$7,Model!AI1,'Assumptions (Nuclear)'!$V$10,'Assumptions (Nuclear)'!$V$5*Model!$X$1129*average('Assumptions (Nuclear)'!$Q$2:$V$2)/10^9),0)</f>
        <v>-0.0008233075493</v>
      </c>
      <c r="AK1259" s="160">
        <f>IF($X$1129&gt;0,IPMT('Assumptions (Nuclear)'!$V$7,Model!AJ1,'Assumptions (Nuclear)'!$V$10,'Assumptions (Nuclear)'!$V$5*Model!$X$1129*average('Assumptions (Nuclear)'!$Q$2:$V$2)/10^9),0)</f>
        <v>-0.0005615042539</v>
      </c>
      <c r="AL1259" s="160">
        <f>IF($X$1129&gt;0,IPMT('Assumptions (Nuclear)'!$V$7,Model!AK1,'Assumptions (Nuclear)'!$V$10,'Assumptions (Nuclear)'!$V$5*Model!$X$1129*average('Assumptions (Nuclear)'!$Q$2:$V$2)/10^9),0)</f>
        <v>-0.0002872653021</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-0.003227787832</v>
      </c>
      <c r="Z1260" s="160">
        <f>IF($Y$1129&gt;0,IPMT('Assumptions (Nuclear)'!$V$7,Model!X1,'Assumptions (Nuclear)'!$V$10,'Assumptions (Nuclear)'!$V$5*Model!$Y$1129*AVERAGE('Assumptions (Nuclear)'!$R$2:$W$2)/10^9),0)</f>
        <v>-0.003075368029</v>
      </c>
      <c r="AA1260" s="160">
        <f>IF($Y$1129&gt;0,IPMT('Assumptions (Nuclear)'!$V$7,Model!Y1,'Assumptions (Nuclear)'!$V$10,'Assumptions (Nuclear)'!$V$5*Model!$Y$1129*AVERAGE('Assumptions (Nuclear)'!$R$2:$W$2)/10^9),0)</f>
        <v>-0.002915708285</v>
      </c>
      <c r="AB1260" s="160">
        <f>IF($Y$1129&gt;0,IPMT('Assumptions (Nuclear)'!$V$7,Model!Z1,'Assumptions (Nuclear)'!$V$10,'Assumptions (Nuclear)'!$V$5*Model!$Y$1129*AVERAGE('Assumptions (Nuclear)'!$R$2:$W$2)/10^9),0)</f>
        <v>-0.002748464704</v>
      </c>
      <c r="AC1260" s="160">
        <f>IF($Y$1129&gt;0,IPMT('Assumptions (Nuclear)'!$V$7,Model!AA1,'Assumptions (Nuclear)'!$V$10,'Assumptions (Nuclear)'!$V$5*Model!$Y$1129*AVERAGE('Assumptions (Nuclear)'!$R$2:$W$2)/10^9),0)</f>
        <v>-0.002573277052</v>
      </c>
      <c r="AD1260" s="160">
        <f>IF($Y$1129&gt;0,IPMT('Assumptions (Nuclear)'!$V$7,Model!AB1,'Assumptions (Nuclear)'!$V$10,'Assumptions (Nuclear)'!$V$5*Model!$Y$1129*AVERAGE('Assumptions (Nuclear)'!$R$2:$W$2)/10^9),0)</f>
        <v>-0.002389767987</v>
      </c>
      <c r="AE1260" s="160">
        <f>IF($Y$1129&gt;0,IPMT('Assumptions (Nuclear)'!$V$7,Model!AC1,'Assumptions (Nuclear)'!$V$10,'Assumptions (Nuclear)'!$V$5*Model!$Y$1129*AVERAGE('Assumptions (Nuclear)'!$R$2:$W$2)/10^9),0)</f>
        <v>-0.002197542241</v>
      </c>
      <c r="AF1260" s="160">
        <f>IF($Y$1129&gt;0,IPMT('Assumptions (Nuclear)'!$V$7,Model!AD1,'Assumptions (Nuclear)'!$V$10,'Assumptions (Nuclear)'!$V$5*Model!$Y$1129*AVERAGE('Assumptions (Nuclear)'!$R$2:$W$2)/10^9),0)</f>
        <v>-0.001996185773</v>
      </c>
      <c r="AG1260" s="160">
        <f>IF($Y$1129&gt;0,IPMT('Assumptions (Nuclear)'!$V$7,Model!AE1,'Assumptions (Nuclear)'!$V$10,'Assumptions (Nuclear)'!$V$5*Model!$Y$1129*AVERAGE('Assumptions (Nuclear)'!$R$2:$W$2)/10^9),0)</f>
        <v>-0.001785264872</v>
      </c>
      <c r="AH1260" s="160">
        <f>IF($Y$1129&gt;0,IPMT('Assumptions (Nuclear)'!$V$7,Model!AF1,'Assumptions (Nuclear)'!$V$10,'Assumptions (Nuclear)'!$V$5*Model!$Y$1129*AVERAGE('Assumptions (Nuclear)'!$R$2:$W$2)/10^9),0)</f>
        <v>-0.001564325228</v>
      </c>
      <c r="AI1260" s="160">
        <f>IF($Y$1129&gt;0,IPMT('Assumptions (Nuclear)'!$V$7,Model!AG1,'Assumptions (Nuclear)'!$V$10,'Assumptions (Nuclear)'!$V$5*Model!$Y$1129*AVERAGE('Assumptions (Nuclear)'!$R$2:$W$2)/10^9),0)</f>
        <v>-0.001332890951</v>
      </c>
      <c r="AJ1260" s="160">
        <f>IF($Y$1129&gt;0,IPMT('Assumptions (Nuclear)'!$V$7,Model!AH1,'Assumptions (Nuclear)'!$V$10,'Assumptions (Nuclear)'!$V$5*Model!$Y$1129*AVERAGE('Assumptions (Nuclear)'!$R$2:$W$2)/10^9),0)</f>
        <v>-0.001090463546</v>
      </c>
      <c r="AK1260" s="160">
        <f>IF($Y$1129&gt;0,IPMT('Assumptions (Nuclear)'!$V$7,Model!AI1,'Assumptions (Nuclear)'!$V$10,'Assumptions (Nuclear)'!$V$5*Model!$Y$1129*AVERAGE('Assumptions (Nuclear)'!$R$2:$W$2)/10^9),0)</f>
        <v>-0.0008365208397</v>
      </c>
      <c r="AL1260" s="160">
        <f>IF($Y$1129&gt;0,IPMT('Assumptions (Nuclear)'!$V$7,Model!AJ1,'Assumptions (Nuclear)'!$V$10,'Assumptions (Nuclear)'!$V$5*Model!$Y$1129*AVERAGE('Assumptions (Nuclear)'!$R$2:$W$2)/10^9),0)</f>
        <v>-0.0005705158545</v>
      </c>
      <c r="AM1260" s="160">
        <f>IF($Y$1129&gt;0,IPMT('Assumptions (Nuclear)'!$V$7,Model!AK1,'Assumptions (Nuclear)'!$V$10,'Assumptions (Nuclear)'!$V$5*Model!$Y$1129*AVERAGE('Assumptions (Nuclear)'!$R$2:$W$2)/10^9),0)</f>
        <v>-0.0002918756325</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-0.003281440135</v>
      </c>
      <c r="AA1261" s="160">
        <f>IF($Z$1129&gt;0,IPMT('Assumptions (Nuclear)'!$V$7,Model!X1,'Assumptions (Nuclear)'!$V$10,'Assumptions (Nuclear)'!$V$5*Model!$Z$1129*AVERAGE('Assumptions (Nuclear)'!$S$2:$X$2)/10^9),0)</f>
        <v>-0.003126486809</v>
      </c>
      <c r="AB1261" s="160">
        <f>IF($Z$1129&gt;0,IPMT('Assumptions (Nuclear)'!$V$7,Model!Y1,'Assumptions (Nuclear)'!$V$10,'Assumptions (Nuclear)'!$V$5*Model!$Z$1129*AVERAGE('Assumptions (Nuclear)'!$S$2:$X$2)/10^9),0)</f>
        <v>-0.002964173201</v>
      </c>
      <c r="AC1261" s="160">
        <f>IF($Z$1129&gt;0,IPMT('Assumptions (Nuclear)'!$V$7,Model!Z1,'Assumptions (Nuclear)'!$V$10,'Assumptions (Nuclear)'!$V$5*Model!$Z$1129*AVERAGE('Assumptions (Nuclear)'!$S$2:$X$2)/10^9),0)</f>
        <v>-0.002794149696</v>
      </c>
      <c r="AD1261" s="160">
        <f>IF($Z$1129&gt;0,IPMT('Assumptions (Nuclear)'!$V$7,Model!AA1,'Assumptions (Nuclear)'!$V$10,'Assumptions (Nuclear)'!$V$5*Model!$Z$1129*AVERAGE('Assumptions (Nuclear)'!$S$2:$X$2)/10^9),0)</f>
        <v>-0.002616050074</v>
      </c>
      <c r="AE1261" s="160">
        <f>IF($Z$1129&gt;0,IPMT('Assumptions (Nuclear)'!$V$7,Model!AB1,'Assumptions (Nuclear)'!$V$10,'Assumptions (Nuclear)'!$V$5*Model!$Z$1129*AVERAGE('Assumptions (Nuclear)'!$S$2:$X$2)/10^9),0)</f>
        <v>-0.00242949072</v>
      </c>
      <c r="AF1261" s="160">
        <f>IF($Z$1129&gt;0,IPMT('Assumptions (Nuclear)'!$V$7,Model!AC1,'Assumptions (Nuclear)'!$V$10,'Assumptions (Nuclear)'!$V$5*Model!$Z$1129*AVERAGE('Assumptions (Nuclear)'!$S$2:$X$2)/10^9),0)</f>
        <v>-0.002234069798</v>
      </c>
      <c r="AG1261" s="160">
        <f>IF($Z$1129&gt;0,IPMT('Assumptions (Nuclear)'!$V$7,Model!AD1,'Assumptions (Nuclear)'!$V$10,'Assumptions (Nuclear)'!$V$5*Model!$Z$1129*AVERAGE('Assumptions (Nuclear)'!$S$2:$X$2)/10^9),0)</f>
        <v>-0.002029366381</v>
      </c>
      <c r="AH1261" s="160">
        <f>IF($Z$1129&gt;0,IPMT('Assumptions (Nuclear)'!$V$7,Model!AE1,'Assumptions (Nuclear)'!$V$10,'Assumptions (Nuclear)'!$V$5*Model!$Z$1129*AVERAGE('Assumptions (Nuclear)'!$S$2:$X$2)/10^9),0)</f>
        <v>-0.001814939552</v>
      </c>
      <c r="AI1261" s="160">
        <f>IF($Z$1129&gt;0,IPMT('Assumptions (Nuclear)'!$V$7,Model!AF1,'Assumptions (Nuclear)'!$V$10,'Assumptions (Nuclear)'!$V$5*Model!$Z$1129*AVERAGE('Assumptions (Nuclear)'!$S$2:$X$2)/10^9),0)</f>
        <v>-0.001590327449</v>
      </c>
      <c r="AJ1261" s="160">
        <f>IF($Z$1129&gt;0,IPMT('Assumptions (Nuclear)'!$V$7,Model!AG1,'Assumptions (Nuclear)'!$V$10,'Assumptions (Nuclear)'!$V$5*Model!$Z$1129*AVERAGE('Assumptions (Nuclear)'!$S$2:$X$2)/10^9),0)</f>
        <v>-0.00135504627</v>
      </c>
      <c r="AK1261" s="160">
        <f>IF($Z$1129&gt;0,IPMT('Assumptions (Nuclear)'!$V$7,Model!AH1,'Assumptions (Nuclear)'!$V$10,'Assumptions (Nuclear)'!$V$5*Model!$Z$1129*AVERAGE('Assumptions (Nuclear)'!$S$2:$X$2)/10^9),0)</f>
        <v>-0.001108589236</v>
      </c>
      <c r="AL1261" s="160">
        <f>IF($Z$1129&gt;0,IPMT('Assumptions (Nuclear)'!$V$7,Model!AI1,'Assumptions (Nuclear)'!$V$10,'Assumptions (Nuclear)'!$V$5*Model!$Z$1129*AVERAGE('Assumptions (Nuclear)'!$S$2:$X$2)/10^9),0)</f>
        <v>-0.0008504254927</v>
      </c>
      <c r="AM1261" s="160">
        <f>IF($Z$1129&gt;0,IPMT('Assumptions (Nuclear)'!$V$7,Model!AJ1,'Assumptions (Nuclear)'!$V$10,'Assumptions (Nuclear)'!$V$5*Model!$Z$1129*AVERAGE('Assumptions (Nuclear)'!$S$2:$X$2)/10^9),0)</f>
        <v>-0.0005799989715</v>
      </c>
      <c r="AN1261" s="160">
        <f>IF($Z$1129&gt;0,IPMT('Assumptions (Nuclear)'!$V$7,Model!AK1,'Assumptions (Nuclear)'!$V$10,'Assumptions (Nuclear)'!$V$5*Model!$Z$1129*AVERAGE('Assumptions (Nuclear)'!$S$2:$X$2)/10^9),0)</f>
        <v>-0.0002967271905</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-0.003333444404</v>
      </c>
      <c r="AB1262" s="160">
        <f>IF($AA$1129&gt;0,IPMT('Assumptions (Nuclear)'!$V$7,Model!X1,'Assumptions (Nuclear)'!$V$10,'Assumptions (Nuclear)'!$V$5*Model!$AA$1129*AVERAGE('Assumptions (Nuclear)'!$T$2:$Y$2)/10^9),0)</f>
        <v>-0.003176035377</v>
      </c>
      <c r="AC1262" s="160">
        <f>IF($AA$1129&gt;0,IPMT('Assumptions (Nuclear)'!$V$7,Model!Y1,'Assumptions (Nuclear)'!$V$10,'Assumptions (Nuclear)'!$V$5*Model!$AA$1129*AVERAGE('Assumptions (Nuclear)'!$T$2:$Y$2)/10^9),0)</f>
        <v>-0.003011149422</v>
      </c>
      <c r="AD1262" s="160">
        <f>IF($AA$1129&gt;0,IPMT('Assumptions (Nuclear)'!$V$7,Model!Z1,'Assumptions (Nuclear)'!$V$10,'Assumptions (Nuclear)'!$V$5*Model!$AA$1129*AVERAGE('Assumptions (Nuclear)'!$T$2:$Y$2)/10^9),0)</f>
        <v>-0.002838431384</v>
      </c>
      <c r="AE1262" s="160">
        <f>IF($AA$1129&gt;0,IPMT('Assumptions (Nuclear)'!$V$7,Model!AA1,'Assumptions (Nuclear)'!$V$10,'Assumptions (Nuclear)'!$V$5*Model!$AA$1129*AVERAGE('Assumptions (Nuclear)'!$T$2:$Y$2)/10^9),0)</f>
        <v>-0.00265750924</v>
      </c>
      <c r="AF1262" s="160">
        <f>IF($AA$1129&gt;0,IPMT('Assumptions (Nuclear)'!$V$7,Model!AB1,'Assumptions (Nuclear)'!$V$10,'Assumptions (Nuclear)'!$V$5*Model!$AA$1129*AVERAGE('Assumptions (Nuclear)'!$T$2:$Y$2)/10^9),0)</f>
        <v>-0.002467993293</v>
      </c>
      <c r="AG1262" s="160">
        <f>IF($AA$1129&gt;0,IPMT('Assumptions (Nuclear)'!$V$7,Model!AC1,'Assumptions (Nuclear)'!$V$10,'Assumptions (Nuclear)'!$V$5*Model!$AA$1129*AVERAGE('Assumptions (Nuclear)'!$T$2:$Y$2)/10^9),0)</f>
        <v>-0.002269475339</v>
      </c>
      <c r="AH1262" s="160">
        <f>IF($AA$1129&gt;0,IPMT('Assumptions (Nuclear)'!$V$7,Model!AD1,'Assumptions (Nuclear)'!$V$10,'Assumptions (Nuclear)'!$V$5*Model!$AA$1129*AVERAGE('Assumptions (Nuclear)'!$T$2:$Y$2)/10^9),0)</f>
        <v>-0.002061527783</v>
      </c>
      <c r="AI1262" s="160">
        <f>IF($AA$1129&gt;0,IPMT('Assumptions (Nuclear)'!$V$7,Model!AE1,'Assumptions (Nuclear)'!$V$10,'Assumptions (Nuclear)'!$V$5*Model!$AA$1129*AVERAGE('Assumptions (Nuclear)'!$T$2:$Y$2)/10^9),0)</f>
        <v>-0.001843702717</v>
      </c>
      <c r="AJ1262" s="160">
        <f>IF($AA$1129&gt;0,IPMT('Assumptions (Nuclear)'!$V$7,Model!AF1,'Assumptions (Nuclear)'!$V$10,'Assumptions (Nuclear)'!$V$5*Model!$AA$1129*AVERAGE('Assumptions (Nuclear)'!$T$2:$Y$2)/10^9),0)</f>
        <v>-0.001615530961</v>
      </c>
      <c r="AK1262" s="160">
        <f>IF($AA$1129&gt;0,IPMT('Assumptions (Nuclear)'!$V$7,Model!AG1,'Assumptions (Nuclear)'!$V$10,'Assumptions (Nuclear)'!$V$5*Model!$AA$1129*AVERAGE('Assumptions (Nuclear)'!$T$2:$Y$2)/10^9),0)</f>
        <v>-0.001376521046</v>
      </c>
      <c r="AL1262" s="160">
        <f>IF($AA$1129&gt;0,IPMT('Assumptions (Nuclear)'!$V$7,Model!AH1,'Assumptions (Nuclear)'!$V$10,'Assumptions (Nuclear)'!$V$5*Model!$AA$1129*AVERAGE('Assumptions (Nuclear)'!$T$2:$Y$2)/10^9),0)</f>
        <v>-0.00112615816</v>
      </c>
      <c r="AM1262" s="160">
        <f>IF($AA$1129&gt;0,IPMT('Assumptions (Nuclear)'!$V$7,Model!AI1,'Assumptions (Nuclear)'!$V$10,'Assumptions (Nuclear)'!$V$5*Model!$AA$1129*AVERAGE('Assumptions (Nuclear)'!$T$2:$Y$2)/10^9),0)</f>
        <v>-0.0008639030372</v>
      </c>
      <c r="AN1262" s="160">
        <f>IF($AA$1129&gt;0,IPMT('Assumptions (Nuclear)'!$V$7,Model!AJ1,'Assumptions (Nuclear)'!$V$10,'Assumptions (Nuclear)'!$V$5*Model!$AA$1129*AVERAGE('Assumptions (Nuclear)'!$T$2:$Y$2)/10^9),0)</f>
        <v>-0.0005891907961</v>
      </c>
      <c r="AO1262" s="160">
        <f>IF($AA$1129&gt;0,IPMT('Assumptions (Nuclear)'!$V$7,Model!AK1,'Assumptions (Nuclear)'!$V$10,'Assumptions (Nuclear)'!$V$5*Model!$AA$1129*AVERAGE('Assumptions (Nuclear)'!$T$2:$Y$2)/10^9),0)</f>
        <v>-0.0003014297235</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-0.003380908793</v>
      </c>
      <c r="AC1263" s="160">
        <f>IF($AB$1129&gt;0,IPMT('Assumptions (Nuclear)'!$V$7,Model!X1,'Assumptions (Nuclear)'!$V$10,'Assumptions (Nuclear)'!$V$5*Model!$AB$1129*AVERAGE('Assumptions (Nuclear)'!$U$2:$Z$2)/10^9),0)</f>
        <v>-0.003221258444</v>
      </c>
      <c r="AD1263" s="160">
        <f>IF($AB$1129&gt;0,IPMT('Assumptions (Nuclear)'!$V$7,Model!Y1,'Assumptions (Nuclear)'!$V$10,'Assumptions (Nuclear)'!$V$5*Model!$AB$1129*AVERAGE('Assumptions (Nuclear)'!$U$2:$Z$2)/10^9),0)</f>
        <v>-0.003054024704</v>
      </c>
      <c r="AE1263" s="160">
        <f>IF($AB$1129&gt;0,IPMT('Assumptions (Nuclear)'!$V$7,Model!Z1,'Assumptions (Nuclear)'!$V$10,'Assumptions (Nuclear)'!$V$5*Model!$AB$1129*AVERAGE('Assumptions (Nuclear)'!$U$2:$Z$2)/10^9),0)</f>
        <v>-0.002878847362</v>
      </c>
      <c r="AF1263" s="160">
        <f>IF($AB$1129&gt;0,IPMT('Assumptions (Nuclear)'!$V$7,Model!AA1,'Assumptions (Nuclear)'!$V$10,'Assumptions (Nuclear)'!$V$5*Model!$AB$1129*AVERAGE('Assumptions (Nuclear)'!$U$2:$Z$2)/10^9),0)</f>
        <v>-0.002695349095</v>
      </c>
      <c r="AG1263" s="160">
        <f>IF($AB$1129&gt;0,IPMT('Assumptions (Nuclear)'!$V$7,Model!AB1,'Assumptions (Nuclear)'!$V$10,'Assumptions (Nuclear)'!$V$5*Model!$AB$1129*AVERAGE('Assumptions (Nuclear)'!$U$2:$Z$2)/10^9),0)</f>
        <v>-0.002503134661</v>
      </c>
      <c r="AH1263" s="160">
        <f>IF($AB$1129&gt;0,IPMT('Assumptions (Nuclear)'!$V$7,Model!AC1,'Assumptions (Nuclear)'!$V$10,'Assumptions (Nuclear)'!$V$5*Model!$AB$1129*AVERAGE('Assumptions (Nuclear)'!$U$2:$Z$2)/10^9),0)</f>
        <v>-0.002301790041</v>
      </c>
      <c r="AI1263" s="160">
        <f>IF($AB$1129&gt;0,IPMT('Assumptions (Nuclear)'!$V$7,Model!AD1,'Assumptions (Nuclear)'!$V$10,'Assumptions (Nuclear)'!$V$5*Model!$AB$1129*AVERAGE('Assumptions (Nuclear)'!$U$2:$Z$2)/10^9),0)</f>
        <v>-0.002090881552</v>
      </c>
      <c r="AJ1263" s="160">
        <f>IF($AB$1129&gt;0,IPMT('Assumptions (Nuclear)'!$V$7,Model!AE1,'Assumptions (Nuclear)'!$V$10,'Assumptions (Nuclear)'!$V$5*Model!$AB$1129*AVERAGE('Assumptions (Nuclear)'!$U$2:$Z$2)/10^9),0)</f>
        <v>-0.001869954909</v>
      </c>
      <c r="AK1263" s="160">
        <f>IF($AB$1129&gt;0,IPMT('Assumptions (Nuclear)'!$V$7,Model!AF1,'Assumptions (Nuclear)'!$V$10,'Assumptions (Nuclear)'!$V$5*Model!$AB$1129*AVERAGE('Assumptions (Nuclear)'!$U$2:$Z$2)/10^9),0)</f>
        <v>-0.001638534251</v>
      </c>
      <c r="AL1263" s="160">
        <f>IF($AB$1129&gt;0,IPMT('Assumptions (Nuclear)'!$V$7,Model!AG1,'Assumptions (Nuclear)'!$V$10,'Assumptions (Nuclear)'!$V$5*Model!$AB$1129*AVERAGE('Assumptions (Nuclear)'!$U$2:$Z$2)/10^9),0)</f>
        <v>-0.001396121112</v>
      </c>
      <c r="AM1263" s="160">
        <f>IF($AB$1129&gt;0,IPMT('Assumptions (Nuclear)'!$V$7,Model!AH1,'Assumptions (Nuclear)'!$V$10,'Assumptions (Nuclear)'!$V$5*Model!$AB$1129*AVERAGE('Assumptions (Nuclear)'!$U$2:$Z$2)/10^9),0)</f>
        <v>-0.001142193349</v>
      </c>
      <c r="AN1263" s="160">
        <f>IF($AB$1129&gt;0,IPMT('Assumptions (Nuclear)'!$V$7,Model!AI1,'Assumptions (Nuclear)'!$V$10,'Assumptions (Nuclear)'!$V$5*Model!$AB$1129*AVERAGE('Assumptions (Nuclear)'!$U$2:$Z$2)/10^9),0)</f>
        <v>-0.0008762040164</v>
      </c>
      <c r="AO1263" s="160">
        <f>IF($AB$1129&gt;0,IPMT('Assumptions (Nuclear)'!$V$7,Model!AJ1,'Assumptions (Nuclear)'!$V$10,'Assumptions (Nuclear)'!$V$5*Model!$AB$1129*AVERAGE('Assumptions (Nuclear)'!$U$2:$Z$2)/10^9),0)</f>
        <v>-0.000597580191</v>
      </c>
      <c r="AP1263" s="160">
        <f>IF($AB$1129&gt;0,IPMT('Assumptions (Nuclear)'!$V$7,Model!AK1,'Assumptions (Nuclear)'!$V$10,'Assumptions (Nuclear)'!$V$5*Model!$AB$1129*AVERAGE('Assumptions (Nuclear)'!$U$2:$Z$2)/10^9),0)</f>
        <v>-0.0003057217339</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-0.00342895326</v>
      </c>
      <c r="AD1264" s="160">
        <f>IF($AC$1129&gt;0,IPMT('Assumptions (Nuclear)'!$V$7,Model!X1,'Assumptions (Nuclear)'!$V$10,'Assumptions (Nuclear)'!$V$5*Model!$AC$1129*AVERAGE('Assumptions (Nuclear)'!$V$2:$AA$2)/10^9),0)</f>
        <v>-0.003267034197</v>
      </c>
      <c r="AE1264" s="160">
        <f>IF($AC$1129&gt;0,IPMT('Assumptions (Nuclear)'!$V$7,Model!Y1,'Assumptions (Nuclear)'!$V$10,'Assumptions (Nuclear)'!$V$5*Model!$AC$1129*AVERAGE('Assumptions (Nuclear)'!$V$2:$AA$2)/10^9),0)</f>
        <v>-0.003097423979</v>
      </c>
      <c r="AF1264" s="160">
        <f>IF($AC$1129&gt;0,IPMT('Assumptions (Nuclear)'!$V$7,Model!Z1,'Assumptions (Nuclear)'!$V$10,'Assumptions (Nuclear)'!$V$5*Model!$AC$1129*AVERAGE('Assumptions (Nuclear)'!$V$2:$AA$2)/10^9),0)</f>
        <v>-0.002919757275</v>
      </c>
      <c r="AG1264" s="160">
        <f>IF($AC$1129&gt;0,IPMT('Assumptions (Nuclear)'!$V$7,Model!AA1,'Assumptions (Nuclear)'!$V$10,'Assumptions (Nuclear)'!$V$5*Model!$AC$1129*AVERAGE('Assumptions (Nuclear)'!$V$2:$AA$2)/10^9),0)</f>
        <v>-0.002733651403</v>
      </c>
      <c r="AH1264" s="160">
        <f>IF($AC$1129&gt;0,IPMT('Assumptions (Nuclear)'!$V$7,Model!AB1,'Assumptions (Nuclear)'!$V$10,'Assumptions (Nuclear)'!$V$5*Model!$AC$1129*AVERAGE('Assumptions (Nuclear)'!$V$2:$AA$2)/10^9),0)</f>
        <v>-0.002538705502</v>
      </c>
      <c r="AI1264" s="160">
        <f>IF($AC$1129&gt;0,IPMT('Assumptions (Nuclear)'!$V$7,Model!AC1,'Assumptions (Nuclear)'!$V$10,'Assumptions (Nuclear)'!$V$5*Model!$AC$1129*AVERAGE('Assumptions (Nuclear)'!$V$2:$AA$2)/10^9),0)</f>
        <v>-0.002334499671</v>
      </c>
      <c r="AJ1264" s="160">
        <f>IF($AC$1129&gt;0,IPMT('Assumptions (Nuclear)'!$V$7,Model!AD1,'Assumptions (Nuclear)'!$V$10,'Assumptions (Nuclear)'!$V$5*Model!$AC$1129*AVERAGE('Assumptions (Nuclear)'!$V$2:$AA$2)/10^9),0)</f>
        <v>-0.002120594063</v>
      </c>
      <c r="AK1264" s="160">
        <f>IF($AC$1129&gt;0,IPMT('Assumptions (Nuclear)'!$V$7,Model!AE1,'Assumptions (Nuclear)'!$V$10,'Assumptions (Nuclear)'!$V$5*Model!$AC$1129*AVERAGE('Assumptions (Nuclear)'!$V$2:$AA$2)/10^9),0)</f>
        <v>-0.001896527938</v>
      </c>
      <c r="AL1264" s="160">
        <f>IF($AC$1129&gt;0,IPMT('Assumptions (Nuclear)'!$V$7,Model!AF1,'Assumptions (Nuclear)'!$V$10,'Assumptions (Nuclear)'!$V$5*Model!$AC$1129*AVERAGE('Assumptions (Nuclear)'!$V$2:$AA$2)/10^9),0)</f>
        <v>-0.001661818672</v>
      </c>
      <c r="AM1264" s="160">
        <f>IF($AC$1129&gt;0,IPMT('Assumptions (Nuclear)'!$V$7,Model!AG1,'Assumptions (Nuclear)'!$V$10,'Assumptions (Nuclear)'!$V$5*Model!$AC$1129*AVERAGE('Assumptions (Nuclear)'!$V$2:$AA$2)/10^9),0)</f>
        <v>-0.001415960717</v>
      </c>
      <c r="AN1264" s="160">
        <f>IF($AC$1129&gt;0,IPMT('Assumptions (Nuclear)'!$V$7,Model!AH1,'Assumptions (Nuclear)'!$V$10,'Assumptions (Nuclear)'!$V$5*Model!$AC$1129*AVERAGE('Assumptions (Nuclear)'!$V$2:$AA$2)/10^9),0)</f>
        <v>-0.001158424508</v>
      </c>
      <c r="AO1264" s="160">
        <f>IF($AC$1129&gt;0,IPMT('Assumptions (Nuclear)'!$V$7,Model!AI1,'Assumptions (Nuclear)'!$V$10,'Assumptions (Nuclear)'!$V$5*Model!$AC$1129*AVERAGE('Assumptions (Nuclear)'!$V$2:$AA$2)/10^9),0)</f>
        <v>-0.0008886553298</v>
      </c>
      <c r="AP1264" s="160">
        <f>IF($AC$1129&gt;0,IPMT('Assumptions (Nuclear)'!$V$7,Model!AJ1,'Assumptions (Nuclear)'!$V$10,'Assumptions (Nuclear)'!$V$5*Model!$AC$1129*AVERAGE('Assumptions (Nuclear)'!$V$2:$AA$2)/10^9),0)</f>
        <v>-0.0006060721153</v>
      </c>
      <c r="AQ1264" s="160">
        <f>IF($AC$1129&gt;0,IPMT('Assumptions (Nuclear)'!$V$7,Model!AK1,'Assumptions (Nuclear)'!$V$10,'Assumptions (Nuclear)'!$V$5*Model!$AC$1129*AVERAGE('Assumptions (Nuclear)'!$V$2:$AA$2)/10^9),0)</f>
        <v>-0.0003100661982</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-0.003477582372</v>
      </c>
      <c r="AE1265" s="160">
        <f>IF($AD$1129&gt;0,IPMT('Assumptions (Nuclear)'!$V$7,Model!X1,'Assumptions (Nuclear)'!$V$10,'Assumptions (Nuclear)'!$V$5*Model!$AD$1129*AVERAGE('Assumptions (Nuclear)'!$W$2:$AB$2)/10^9),0)</f>
        <v>-0.003313366988</v>
      </c>
      <c r="AF1265" s="160">
        <f>IF($AD$1129&gt;0,IPMT('Assumptions (Nuclear)'!$V$7,Model!Y1,'Assumptions (Nuclear)'!$V$10,'Assumptions (Nuclear)'!$V$5*Model!$AD$1129*AVERAGE('Assumptions (Nuclear)'!$W$2:$AB$2)/10^9),0)</f>
        <v>-0.003141351372</v>
      </c>
      <c r="AG1265" s="160">
        <f>IF($AD$1129&gt;0,IPMT('Assumptions (Nuclear)'!$V$7,Model!Z1,'Assumptions (Nuclear)'!$V$10,'Assumptions (Nuclear)'!$V$5*Model!$AD$1129*AVERAGE('Assumptions (Nuclear)'!$W$2:$AB$2)/10^9),0)</f>
        <v>-0.002961165015</v>
      </c>
      <c r="AH1265" s="160">
        <f>IF($AD$1129&gt;0,IPMT('Assumptions (Nuclear)'!$V$7,Model!AA1,'Assumptions (Nuclear)'!$V$10,'Assumptions (Nuclear)'!$V$5*Model!$AD$1129*AVERAGE('Assumptions (Nuclear)'!$W$2:$AB$2)/10^9),0)</f>
        <v>-0.002772419806</v>
      </c>
      <c r="AI1265" s="160">
        <f>IF($AD$1129&gt;0,IPMT('Assumptions (Nuclear)'!$V$7,Model!AB1,'Assumptions (Nuclear)'!$V$10,'Assumptions (Nuclear)'!$V$5*Model!$AD$1129*AVERAGE('Assumptions (Nuclear)'!$W$2:$AB$2)/10^9),0)</f>
        <v>-0.0025747092</v>
      </c>
      <c r="AJ1265" s="160">
        <f>IF($AD$1129&gt;0,IPMT('Assumptions (Nuclear)'!$V$7,Model!AC1,'Assumptions (Nuclear)'!$V$10,'Assumptions (Nuclear)'!$V$5*Model!$AD$1129*AVERAGE('Assumptions (Nuclear)'!$W$2:$AB$2)/10^9),0)</f>
        <v>-0.002367607339</v>
      </c>
      <c r="AK1265" s="160">
        <f>IF($AD$1129&gt;0,IPMT('Assumptions (Nuclear)'!$V$7,Model!AD1,'Assumptions (Nuclear)'!$V$10,'Assumptions (Nuclear)'!$V$5*Model!$AD$1129*AVERAGE('Assumptions (Nuclear)'!$W$2:$AB$2)/10^9),0)</f>
        <v>-0.00215066814</v>
      </c>
      <c r="AL1265" s="160">
        <f>IF($AD$1129&gt;0,IPMT('Assumptions (Nuclear)'!$V$7,Model!AE1,'Assumptions (Nuclear)'!$V$10,'Assumptions (Nuclear)'!$V$5*Model!$AD$1129*AVERAGE('Assumptions (Nuclear)'!$W$2:$AB$2)/10^9),0)</f>
        <v>-0.00192342433</v>
      </c>
      <c r="AM1265" s="160">
        <f>IF($AD$1129&gt;0,IPMT('Assumptions (Nuclear)'!$V$7,Model!AF1,'Assumptions (Nuclear)'!$V$10,'Assumptions (Nuclear)'!$V$5*Model!$AD$1129*AVERAGE('Assumptions (Nuclear)'!$W$2:$AB$2)/10^9),0)</f>
        <v>-0.001685386438</v>
      </c>
      <c r="AN1265" s="160">
        <f>IF($AD$1129&gt;0,IPMT('Assumptions (Nuclear)'!$V$7,Model!AG1,'Assumptions (Nuclear)'!$V$10,'Assumptions (Nuclear)'!$V$5*Model!$AD$1129*AVERAGE('Assumptions (Nuclear)'!$W$2:$AB$2)/10^9),0)</f>
        <v>-0.001436041747</v>
      </c>
      <c r="AO1265" s="160">
        <f>IF($AD$1129&gt;0,IPMT('Assumptions (Nuclear)'!$V$7,Model!AH1,'Assumptions (Nuclear)'!$V$10,'Assumptions (Nuclear)'!$V$5*Model!$AD$1129*AVERAGE('Assumptions (Nuclear)'!$W$2:$AB$2)/10^9),0)</f>
        <v>-0.001174853182</v>
      </c>
      <c r="AP1265" s="160">
        <f>IF($AD$1129&gt;0,IPMT('Assumptions (Nuclear)'!$V$7,Model!AI1,'Assumptions (Nuclear)'!$V$10,'Assumptions (Nuclear)'!$V$5*Model!$AD$1129*AVERAGE('Assumptions (Nuclear)'!$W$2:$AB$2)/10^9),0)</f>
        <v>-0.0009012581612</v>
      </c>
      <c r="AQ1265" s="160">
        <f>IF($AD$1129&gt;0,IPMT('Assumptions (Nuclear)'!$V$7,Model!AJ1,'Assumptions (Nuclear)'!$V$10,'Assumptions (Nuclear)'!$V$5*Model!$AD$1129*AVERAGE('Assumptions (Nuclear)'!$W$2:$AB$2)/10^9),0)</f>
        <v>-0.0006146673766</v>
      </c>
      <c r="AR1265" s="160">
        <f>IF($AD$1129&gt;0,IPMT('Assumptions (Nuclear)'!$V$7,Model!AK1,'Assumptions (Nuclear)'!$V$10,'Assumptions (Nuclear)'!$V$5*Model!$AD$1129*AVERAGE('Assumptions (Nuclear)'!$W$2:$AB$2)/10^9),0)</f>
        <v>-0.0003144635297</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-0.003526366506</v>
      </c>
      <c r="AF1266" s="160">
        <f>IF($AE$1129&gt;0,IPMT('Assumptions (Nuclear)'!$V$7,Model!X1,'Assumptions (Nuclear)'!$V$10,'Assumptions (Nuclear)'!$V$5*Model!$AE$1129*AVERAGE('Assumptions (Nuclear)'!$X$2:$AC$2)/10^9),0)</f>
        <v>-0.00335984748</v>
      </c>
      <c r="AG1266" s="160">
        <f>IF($AE$1129&gt;0,IPMT('Assumptions (Nuclear)'!$V$7,Model!Y1,'Assumptions (Nuclear)'!$V$10,'Assumptions (Nuclear)'!$V$5*Model!$AE$1129*AVERAGE('Assumptions (Nuclear)'!$X$2:$AC$2)/10^9),0)</f>
        <v>-0.003185418799</v>
      </c>
      <c r="AH1266" s="160">
        <f>IF($AE$1129&gt;0,IPMT('Assumptions (Nuclear)'!$V$7,Model!Z1,'Assumptions (Nuclear)'!$V$10,'Assumptions (Nuclear)'!$V$5*Model!$AE$1129*AVERAGE('Assumptions (Nuclear)'!$X$2:$AC$2)/10^9),0)</f>
        <v>-0.003002704756</v>
      </c>
      <c r="AI1266" s="160">
        <f>IF($AE$1129&gt;0,IPMT('Assumptions (Nuclear)'!$V$7,Model!AA1,'Assumptions (Nuclear)'!$V$10,'Assumptions (Nuclear)'!$V$5*Model!$AE$1129*AVERAGE('Assumptions (Nuclear)'!$X$2:$AC$2)/10^9),0)</f>
        <v>-0.002811311796</v>
      </c>
      <c r="AJ1266" s="160">
        <f>IF($AE$1129&gt;0,IPMT('Assumptions (Nuclear)'!$V$7,Model!AB1,'Assumptions (Nuclear)'!$V$10,'Assumptions (Nuclear)'!$V$5*Model!$AE$1129*AVERAGE('Assumptions (Nuclear)'!$X$2:$AC$2)/10^9),0)</f>
        <v>-0.002610827671</v>
      </c>
      <c r="AK1266" s="160">
        <f>IF($AE$1129&gt;0,IPMT('Assumptions (Nuclear)'!$V$7,Model!AC1,'Assumptions (Nuclear)'!$V$10,'Assumptions (Nuclear)'!$V$5*Model!$AE$1129*AVERAGE('Assumptions (Nuclear)'!$X$2:$AC$2)/10^9),0)</f>
        <v>-0.002400820549</v>
      </c>
      <c r="AL1266" s="160">
        <f>IF($AE$1129&gt;0,IPMT('Assumptions (Nuclear)'!$V$7,Model!AD1,'Assumptions (Nuclear)'!$V$10,'Assumptions (Nuclear)'!$V$5*Model!$AE$1129*AVERAGE('Assumptions (Nuclear)'!$X$2:$AC$2)/10^9),0)</f>
        <v>-0.00218083809</v>
      </c>
      <c r="AM1266" s="160">
        <f>IF($AE$1129&gt;0,IPMT('Assumptions (Nuclear)'!$V$7,Model!AE1,'Assumptions (Nuclear)'!$V$10,'Assumptions (Nuclear)'!$V$5*Model!$AE$1129*AVERAGE('Assumptions (Nuclear)'!$X$2:$AC$2)/10^9),0)</f>
        <v>-0.001950406463</v>
      </c>
      <c r="AN1266" s="160">
        <f>IF($AE$1129&gt;0,IPMT('Assumptions (Nuclear)'!$V$7,Model!AF1,'Assumptions (Nuclear)'!$V$10,'Assumptions (Nuclear)'!$V$5*Model!$AE$1129*AVERAGE('Assumptions (Nuclear)'!$X$2:$AC$2)/10^9),0)</f>
        <v>-0.001709029334</v>
      </c>
      <c r="AO1266" s="160">
        <f>IF($AE$1129&gt;0,IPMT('Assumptions (Nuclear)'!$V$7,Model!AG1,'Assumptions (Nuclear)'!$V$10,'Assumptions (Nuclear)'!$V$5*Model!$AE$1129*AVERAGE('Assumptions (Nuclear)'!$X$2:$AC$2)/10^9),0)</f>
        <v>-0.001456186792</v>
      </c>
      <c r="AP1266" s="160">
        <f>IF($AE$1129&gt;0,IPMT('Assumptions (Nuclear)'!$V$7,Model!AH1,'Assumptions (Nuclear)'!$V$10,'Assumptions (Nuclear)'!$V$5*Model!$AE$1129*AVERAGE('Assumptions (Nuclear)'!$X$2:$AC$2)/10^9),0)</f>
        <v>-0.001191334228</v>
      </c>
      <c r="AQ1266" s="160">
        <f>IF($AE$1129&gt;0,IPMT('Assumptions (Nuclear)'!$V$7,Model!AI1,'Assumptions (Nuclear)'!$V$10,'Assumptions (Nuclear)'!$V$5*Model!$AE$1129*AVERAGE('Assumptions (Nuclear)'!$X$2:$AC$2)/10^9),0)</f>
        <v>-0.0009139011684</v>
      </c>
      <c r="AR1266" s="160">
        <f>IF($AE$1129&gt;0,IPMT('Assumptions (Nuclear)'!$V$7,Model!AJ1,'Assumptions (Nuclear)'!$V$10,'Assumptions (Nuclear)'!$V$5*Model!$AE$1129*AVERAGE('Assumptions (Nuclear)'!$X$2:$AC$2)/10^9),0)</f>
        <v>-0.0006232900381</v>
      </c>
      <c r="AS1266" s="160">
        <f>IF($AE$1129&gt;0,IPMT('Assumptions (Nuclear)'!$V$7,Model!AK1,'Assumptions (Nuclear)'!$V$10,'Assumptions (Nuclear)'!$V$5*Model!$AE$1129*AVERAGE('Assumptions (Nuclear)'!$X$2:$AC$2)/10^9),0)</f>
        <v>-0.0003188748791</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-0.003575735822</v>
      </c>
      <c r="AG1267" s="160">
        <f>IF($AF$1129&gt;0,IPMT('Assumptions (Nuclear)'!$V$7,Model!X1,'Assumptions (Nuclear)'!$V$10,'Assumptions (Nuclear)'!$V$5*Model!$AF$1129*AVERAGE('Assumptions (Nuclear)'!$Y$2:$AD$2)/10^9),0)</f>
        <v>-0.00340688552</v>
      </c>
      <c r="AH1267" s="160">
        <f>IF($AF$1129&gt;0,IPMT('Assumptions (Nuclear)'!$V$7,Model!Y1,'Assumptions (Nuclear)'!$V$10,'Assumptions (Nuclear)'!$V$5*Model!$AF$1129*AVERAGE('Assumptions (Nuclear)'!$Y$2:$AD$2)/10^9),0)</f>
        <v>-0.003230014829</v>
      </c>
      <c r="AI1267" s="160">
        <f>IF($AF$1129&gt;0,IPMT('Assumptions (Nuclear)'!$V$7,Model!Z1,'Assumptions (Nuclear)'!$V$10,'Assumptions (Nuclear)'!$V$5*Model!$AF$1129*AVERAGE('Assumptions (Nuclear)'!$Y$2:$AD$2)/10^9),0)</f>
        <v>-0.00304474278</v>
      </c>
      <c r="AJ1267" s="160">
        <f>IF($AF$1129&gt;0,IPMT('Assumptions (Nuclear)'!$V$7,Model!AA1,'Assumptions (Nuclear)'!$V$10,'Assumptions (Nuclear)'!$V$5*Model!$AF$1129*AVERAGE('Assumptions (Nuclear)'!$Y$2:$AD$2)/10^9),0)</f>
        <v>-0.002850670309</v>
      </c>
      <c r="AK1267" s="160">
        <f>IF($AF$1129&gt;0,IPMT('Assumptions (Nuclear)'!$V$7,Model!AB1,'Assumptions (Nuclear)'!$V$10,'Assumptions (Nuclear)'!$V$5*Model!$AF$1129*AVERAGE('Assumptions (Nuclear)'!$Y$2:$AD$2)/10^9),0)</f>
        <v>-0.002647379395</v>
      </c>
      <c r="AL1267" s="160">
        <f>IF($AF$1129&gt;0,IPMT('Assumptions (Nuclear)'!$V$7,Model!AC1,'Assumptions (Nuclear)'!$V$10,'Assumptions (Nuclear)'!$V$5*Model!$AF$1129*AVERAGE('Assumptions (Nuclear)'!$Y$2:$AD$2)/10^9),0)</f>
        <v>-0.002434432163</v>
      </c>
      <c r="AM1267" s="160">
        <f>IF($AF$1129&gt;0,IPMT('Assumptions (Nuclear)'!$V$7,Model!AD1,'Assumptions (Nuclear)'!$V$10,'Assumptions (Nuclear)'!$V$5*Model!$AF$1129*AVERAGE('Assumptions (Nuclear)'!$Y$2:$AD$2)/10^9),0)</f>
        <v>-0.002211369937</v>
      </c>
      <c r="AN1267" s="160">
        <f>IF($AF$1129&gt;0,IPMT('Assumptions (Nuclear)'!$V$7,Model!AE1,'Assumptions (Nuclear)'!$V$10,'Assumptions (Nuclear)'!$V$5*Model!$AF$1129*AVERAGE('Assumptions (Nuclear)'!$Y$2:$AD$2)/10^9),0)</f>
        <v>-0.001977712256</v>
      </c>
      <c r="AO1267" s="160">
        <f>IF($AF$1129&gt;0,IPMT('Assumptions (Nuclear)'!$V$7,Model!AF1,'Assumptions (Nuclear)'!$V$10,'Assumptions (Nuclear)'!$V$5*Model!$AF$1129*AVERAGE('Assumptions (Nuclear)'!$Y$2:$AD$2)/10^9),0)</f>
        <v>-0.001732955834</v>
      </c>
      <c r="AP1267" s="160">
        <f>IF($AF$1129&gt;0,IPMT('Assumptions (Nuclear)'!$V$7,Model!AG1,'Assumptions (Nuclear)'!$V$10,'Assumptions (Nuclear)'!$V$5*Model!$AF$1129*AVERAGE('Assumptions (Nuclear)'!$Y$2:$AD$2)/10^9),0)</f>
        <v>-0.001476573483</v>
      </c>
      <c r="AQ1267" s="160">
        <f>IF($AF$1129&gt;0,IPMT('Assumptions (Nuclear)'!$V$7,Model!AH1,'Assumptions (Nuclear)'!$V$10,'Assumptions (Nuclear)'!$V$5*Model!$AF$1129*AVERAGE('Assumptions (Nuclear)'!$Y$2:$AD$2)/10^9),0)</f>
        <v>-0.00120801297</v>
      </c>
      <c r="AR1267" s="160">
        <f>IF($AF$1129&gt;0,IPMT('Assumptions (Nuclear)'!$V$7,Model!AI1,'Assumptions (Nuclear)'!$V$10,'Assumptions (Nuclear)'!$V$5*Model!$AF$1129*AVERAGE('Assumptions (Nuclear)'!$Y$2:$AD$2)/10^9),0)</f>
        <v>-0.0009266958327</v>
      </c>
      <c r="AS1267" s="160">
        <f>IF($AF$1129&gt;0,IPMT('Assumptions (Nuclear)'!$V$7,Model!AJ1,'Assumptions (Nuclear)'!$V$10,'Assumptions (Nuclear)'!$V$5*Model!$AF$1129*AVERAGE('Assumptions (Nuclear)'!$Y$2:$AD$2)/10^9),0)</f>
        <v>-0.0006320161313</v>
      </c>
      <c r="AT1267" s="160">
        <f>IF($AF$1129&gt;0,IPMT('Assumptions (Nuclear)'!$V$7,Model!AK1,'Assumptions (Nuclear)'!$V$10,'Assumptions (Nuclear)'!$V$5*Model!$AF$1129*AVERAGE('Assumptions (Nuclear)'!$Y$2:$AD$2)/10^9),0)</f>
        <v>-0.0003233391441</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-0.003625417773</v>
      </c>
      <c r="AH1268" s="160">
        <f>IF($AG$1129&gt;0,IPMT('Assumptions (Nuclear)'!$V$7,Model!X1,'Assumptions (Nuclear)'!$V$10,'Assumptions (Nuclear)'!$V$5*Model!$AG$1129*AVERAGE('Assumptions (Nuclear)'!$Z$2:$AE$2)/10^9),0)</f>
        <v>-0.003454221433</v>
      </c>
      <c r="AI1268" s="160">
        <f>IF($AG$1129&gt;0,IPMT('Assumptions (Nuclear)'!$V$7,Model!Y1,'Assumptions (Nuclear)'!$V$10,'Assumptions (Nuclear)'!$V$5*Model!$AG$1129*AVERAGE('Assumptions (Nuclear)'!$Z$2:$AE$2)/10^9),0)</f>
        <v>-0.003274893267</v>
      </c>
      <c r="AJ1268" s="160">
        <f>IF($AG$1129&gt;0,IPMT('Assumptions (Nuclear)'!$V$7,Model!Z1,'Assumptions (Nuclear)'!$V$10,'Assumptions (Nuclear)'!$V$5*Model!$AG$1129*AVERAGE('Assumptions (Nuclear)'!$Z$2:$AE$2)/10^9),0)</f>
        <v>-0.003087047013</v>
      </c>
      <c r="AK1268" s="160">
        <f>IF($AG$1129&gt;0,IPMT('Assumptions (Nuclear)'!$V$7,Model!AA1,'Assumptions (Nuclear)'!$V$10,'Assumptions (Nuclear)'!$V$5*Model!$AG$1129*AVERAGE('Assumptions (Nuclear)'!$Z$2:$AE$2)/10^9),0)</f>
        <v>-0.002890278062</v>
      </c>
      <c r="AL1268" s="160">
        <f>IF($AG$1129&gt;0,IPMT('Assumptions (Nuclear)'!$V$7,Model!AB1,'Assumptions (Nuclear)'!$V$10,'Assumptions (Nuclear)'!$V$5*Model!$AG$1129*AVERAGE('Assumptions (Nuclear)'!$Z$2:$AE$2)/10^9),0)</f>
        <v>-0.002684162585</v>
      </c>
      <c r="AM1268" s="160">
        <f>IF($AG$1129&gt;0,IPMT('Assumptions (Nuclear)'!$V$7,Model!AC1,'Assumptions (Nuclear)'!$V$10,'Assumptions (Nuclear)'!$V$5*Model!$AG$1129*AVERAGE('Assumptions (Nuclear)'!$Z$2:$AE$2)/10^9),0)</f>
        <v>-0.002468256624</v>
      </c>
      <c r="AN1268" s="160">
        <f>IF($AG$1129&gt;0,IPMT('Assumptions (Nuclear)'!$V$7,Model!AD1,'Assumptions (Nuclear)'!$V$10,'Assumptions (Nuclear)'!$V$5*Model!$AG$1129*AVERAGE('Assumptions (Nuclear)'!$Z$2:$AE$2)/10^9),0)</f>
        <v>-0.00224209513</v>
      </c>
      <c r="AO1268" s="160">
        <f>IF($AG$1129&gt;0,IPMT('Assumptions (Nuclear)'!$V$7,Model!AE1,'Assumptions (Nuclear)'!$V$10,'Assumptions (Nuclear)'!$V$5*Model!$AG$1129*AVERAGE('Assumptions (Nuclear)'!$Z$2:$AE$2)/10^9),0)</f>
        <v>-0.002005190964</v>
      </c>
      <c r="AP1268" s="160">
        <f>IF($AG$1129&gt;0,IPMT('Assumptions (Nuclear)'!$V$7,Model!AF1,'Assumptions (Nuclear)'!$V$10,'Assumptions (Nuclear)'!$V$5*Model!$AG$1129*AVERAGE('Assumptions (Nuclear)'!$Z$2:$AE$2)/10^9),0)</f>
        <v>-0.001757033851</v>
      </c>
      <c r="AQ1268" s="160">
        <f>IF($AG$1129&gt;0,IPMT('Assumptions (Nuclear)'!$V$7,Model!AG1,'Assumptions (Nuclear)'!$V$10,'Assumptions (Nuclear)'!$V$5*Model!$AG$1129*AVERAGE('Assumptions (Nuclear)'!$Z$2:$AE$2)/10^9),0)</f>
        <v>-0.001497089275</v>
      </c>
      <c r="AR1268" s="160">
        <f>IF($AG$1129&gt;0,IPMT('Assumptions (Nuclear)'!$V$7,Model!AH1,'Assumptions (Nuclear)'!$V$10,'Assumptions (Nuclear)'!$V$5*Model!$AG$1129*AVERAGE('Assumptions (Nuclear)'!$Z$2:$AE$2)/10^9),0)</f>
        <v>-0.001224797331</v>
      </c>
      <c r="AS1268" s="160">
        <f>IF($AG$1129&gt;0,IPMT('Assumptions (Nuclear)'!$V$7,Model!AI1,'Assumptions (Nuclear)'!$V$10,'Assumptions (Nuclear)'!$V$5*Model!$AG$1129*AVERAGE('Assumptions (Nuclear)'!$Z$2:$AE$2)/10^9),0)</f>
        <v>-0.00093957152</v>
      </c>
      <c r="AT1268" s="160">
        <f>IF($AG$1129&gt;0,IPMT('Assumptions (Nuclear)'!$V$7,Model!AJ1,'Assumptions (Nuclear)'!$V$10,'Assumptions (Nuclear)'!$V$5*Model!$AG$1129*AVERAGE('Assumptions (Nuclear)'!$Z$2:$AE$2)/10^9),0)</f>
        <v>-0.0006407974831</v>
      </c>
      <c r="AU1268" s="160">
        <f>IF($AG$1129&gt;0,IPMT('Assumptions (Nuclear)'!$V$7,Model!AK1,'Assumptions (Nuclear)'!$V$10,'Assumptions (Nuclear)'!$V$5*Model!$AG$1129*AVERAGE('Assumptions (Nuclear)'!$Z$2:$AE$2)/10^9),0)</f>
        <v>-0.0003278316794</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-0.003674757565</v>
      </c>
      <c r="AI1269" s="160">
        <f>IF($AH$1129&gt;0,IPMT('Assumptions (Nuclear)'!$V$7,Model!X1,'Assumptions (Nuclear)'!$V$10,'Assumptions (Nuclear)'!$V$5*Model!$AH$1129*AVERAGE('Assumptions (Nuclear)'!$AA$2:$AF$2)/10^9),0)</f>
        <v>-0.003501231344</v>
      </c>
      <c r="AJ1269" s="160">
        <f>IF($AH$1129&gt;0,IPMT('Assumptions (Nuclear)'!$V$7,Model!Y1,'Assumptions (Nuclear)'!$V$10,'Assumptions (Nuclear)'!$V$5*Model!$AH$1129*AVERAGE('Assumptions (Nuclear)'!$AA$2:$AF$2)/10^9),0)</f>
        <v>-0.003319462628</v>
      </c>
      <c r="AK1269" s="160">
        <f>IF($AH$1129&gt;0,IPMT('Assumptions (Nuclear)'!$V$7,Model!Z1,'Assumptions (Nuclear)'!$V$10,'Assumptions (Nuclear)'!$V$5*Model!$AH$1129*AVERAGE('Assumptions (Nuclear)'!$AA$2:$AF$2)/10^9),0)</f>
        <v>-0.003129059897</v>
      </c>
      <c r="AL1269" s="160">
        <f>IF($AH$1129&gt;0,IPMT('Assumptions (Nuclear)'!$V$7,Model!AA1,'Assumptions (Nuclear)'!$V$10,'Assumptions (Nuclear)'!$V$5*Model!$AH$1129*AVERAGE('Assumptions (Nuclear)'!$AA$2:$AF$2)/10^9),0)</f>
        <v>-0.002929613037</v>
      </c>
      <c r="AM1269" s="160">
        <f>IF($AH$1129&gt;0,IPMT('Assumptions (Nuclear)'!$V$7,Model!AB1,'Assumptions (Nuclear)'!$V$10,'Assumptions (Nuclear)'!$V$5*Model!$AH$1129*AVERAGE('Assumptions (Nuclear)'!$AA$2:$AF$2)/10^9),0)</f>
        <v>-0.002720692451</v>
      </c>
      <c r="AN1269" s="160">
        <f>IF($AH$1129&gt;0,IPMT('Assumptions (Nuclear)'!$V$7,Model!AC1,'Assumptions (Nuclear)'!$V$10,'Assumptions (Nuclear)'!$V$5*Model!$AH$1129*AVERAGE('Assumptions (Nuclear)'!$AA$2:$AF$2)/10^9),0)</f>
        <v>-0.002501848137</v>
      </c>
      <c r="AO1269" s="160">
        <f>IF($AH$1129&gt;0,IPMT('Assumptions (Nuclear)'!$V$7,Model!AD1,'Assumptions (Nuclear)'!$V$10,'Assumptions (Nuclear)'!$V$5*Model!$AH$1129*AVERAGE('Assumptions (Nuclear)'!$AA$2:$AF$2)/10^9),0)</f>
        <v>-0.002272608719</v>
      </c>
      <c r="AP1269" s="160">
        <f>IF($AH$1129&gt;0,IPMT('Assumptions (Nuclear)'!$V$7,Model!AE1,'Assumptions (Nuclear)'!$V$10,'Assumptions (Nuclear)'!$V$5*Model!$AH$1129*AVERAGE('Assumptions (Nuclear)'!$AA$2:$AF$2)/10^9),0)</f>
        <v>-0.002032480428</v>
      </c>
      <c r="AQ1269" s="160">
        <f>IF($AH$1129&gt;0,IPMT('Assumptions (Nuclear)'!$V$7,Model!AF1,'Assumptions (Nuclear)'!$V$10,'Assumptions (Nuclear)'!$V$5*Model!$AH$1129*AVERAGE('Assumptions (Nuclear)'!$AA$2:$AF$2)/10^9),0)</f>
        <v>-0.001780946043</v>
      </c>
      <c r="AR1269" s="160">
        <f>IF($AH$1129&gt;0,IPMT('Assumptions (Nuclear)'!$V$7,Model!AG1,'Assumptions (Nuclear)'!$V$10,'Assumptions (Nuclear)'!$V$5*Model!$AH$1129*AVERAGE('Assumptions (Nuclear)'!$AA$2:$AF$2)/10^9),0)</f>
        <v>-0.001517463774</v>
      </c>
      <c r="AS1269" s="160">
        <f>IF($AH$1129&gt;0,IPMT('Assumptions (Nuclear)'!$V$7,Model!AH1,'Assumptions (Nuclear)'!$V$10,'Assumptions (Nuclear)'!$V$5*Model!$AH$1129*AVERAGE('Assumptions (Nuclear)'!$AA$2:$AF$2)/10^9),0)</f>
        <v>-0.001241466098</v>
      </c>
      <c r="AT1269" s="160">
        <f>IF($AH$1129&gt;0,IPMT('Assumptions (Nuclear)'!$V$7,Model!AI1,'Assumptions (Nuclear)'!$V$10,'Assumptions (Nuclear)'!$V$5*Model!$AH$1129*AVERAGE('Assumptions (Nuclear)'!$AA$2:$AF$2)/10^9),0)</f>
        <v>-0.0009523585329</v>
      </c>
      <c r="AU1269" s="160">
        <f>IF($AH$1129&gt;0,IPMT('Assumptions (Nuclear)'!$V$7,Model!AJ1,'Assumptions (Nuclear)'!$V$10,'Assumptions (Nuclear)'!$V$5*Model!$AH$1129*AVERAGE('Assumptions (Nuclear)'!$AA$2:$AF$2)/10^9),0)</f>
        <v>-0.0006495183579</v>
      </c>
      <c r="AV1269" s="160">
        <f>IF($AH$1129&gt;0,IPMT('Assumptions (Nuclear)'!$V$7,Model!AK1,'Assumptions (Nuclear)'!$V$10,'Assumptions (Nuclear)'!$V$5*Model!$AH$1129*AVERAGE('Assumptions (Nuclear)'!$AA$2:$AF$2)/10^9),0)</f>
        <v>-0.0003322932747</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-0.003723904255</v>
      </c>
      <c r="AJ1270" s="160">
        <f>IF($AI$1129&gt;0,IPMT('Assumptions (Nuclear)'!$V$7,Model!X1,'Assumptions (Nuclear)'!$V$10,'Assumptions (Nuclear)'!$V$5*Model!$AI$1129*AVERAGE('Assumptions (Nuclear)'!$AB$2:$AG$2)/10^9),0)</f>
        <v>-0.003548057272</v>
      </c>
      <c r="AK1270" s="160">
        <f>IF($AI$1129&gt;0,IPMT('Assumptions (Nuclear)'!$V$7,Model!Y1,'Assumptions (Nuclear)'!$V$10,'Assumptions (Nuclear)'!$V$5*Model!$AI$1129*AVERAGE('Assumptions (Nuclear)'!$AB$2:$AG$2)/10^9),0)</f>
        <v>-0.003363857557</v>
      </c>
      <c r="AL1270" s="160">
        <f>IF($AI$1129&gt;0,IPMT('Assumptions (Nuclear)'!$V$7,Model!Z1,'Assumptions (Nuclear)'!$V$10,'Assumptions (Nuclear)'!$V$5*Model!$AI$1129*AVERAGE('Assumptions (Nuclear)'!$AB$2:$AG$2)/10^9),0)</f>
        <v>-0.003170908355</v>
      </c>
      <c r="AM1270" s="160">
        <f>IF($AI$1129&gt;0,IPMT('Assumptions (Nuclear)'!$V$7,Model!AA1,'Assumptions (Nuclear)'!$V$10,'Assumptions (Nuclear)'!$V$5*Model!$AI$1129*AVERAGE('Assumptions (Nuclear)'!$AB$2:$AG$2)/10^9),0)</f>
        <v>-0.002968794066</v>
      </c>
      <c r="AN1270" s="160">
        <f>IF($AI$1129&gt;0,IPMT('Assumptions (Nuclear)'!$V$7,Model!AB1,'Assumptions (Nuclear)'!$V$10,'Assumptions (Nuclear)'!$V$5*Model!$AI$1129*AVERAGE('Assumptions (Nuclear)'!$AB$2:$AG$2)/10^9),0)</f>
        <v>-0.002757079349</v>
      </c>
      <c r="AO1270" s="160">
        <f>IF($AI$1129&gt;0,IPMT('Assumptions (Nuclear)'!$V$7,Model!AC1,'Assumptions (Nuclear)'!$V$10,'Assumptions (Nuclear)'!$V$5*Model!$AI$1129*AVERAGE('Assumptions (Nuclear)'!$AB$2:$AG$2)/10^9),0)</f>
        <v>-0.002535308183</v>
      </c>
      <c r="AP1270" s="160">
        <f>IF($AI$1129&gt;0,IPMT('Assumptions (Nuclear)'!$V$7,Model!AD1,'Assumptions (Nuclear)'!$V$10,'Assumptions (Nuclear)'!$V$5*Model!$AI$1129*AVERAGE('Assumptions (Nuclear)'!$AB$2:$AG$2)/10^9),0)</f>
        <v>-0.002303002886</v>
      </c>
      <c r="AQ1270" s="160">
        <f>IF($AI$1129&gt;0,IPMT('Assumptions (Nuclear)'!$V$7,Model!AE1,'Assumptions (Nuclear)'!$V$10,'Assumptions (Nuclear)'!$V$5*Model!$AI$1129*AVERAGE('Assumptions (Nuclear)'!$AB$2:$AG$2)/10^9),0)</f>
        <v>-0.002059663088</v>
      </c>
      <c r="AR1270" s="160">
        <f>IF($AI$1129&gt;0,IPMT('Assumptions (Nuclear)'!$V$7,Model!AF1,'Assumptions (Nuclear)'!$V$10,'Assumptions (Nuclear)'!$V$5*Model!$AI$1129*AVERAGE('Assumptions (Nuclear)'!$AB$2:$AG$2)/10^9),0)</f>
        <v>-0.001804764649</v>
      </c>
      <c r="AS1270" s="160">
        <f>IF($AI$1129&gt;0,IPMT('Assumptions (Nuclear)'!$V$7,Model!AG1,'Assumptions (Nuclear)'!$V$10,'Assumptions (Nuclear)'!$V$5*Model!$AI$1129*AVERAGE('Assumptions (Nuclear)'!$AB$2:$AG$2)/10^9),0)</f>
        <v>-0.001537758534</v>
      </c>
      <c r="AT1270" s="160">
        <f>IF($AI$1129&gt;0,IPMT('Assumptions (Nuclear)'!$V$7,Model!AH1,'Assumptions (Nuclear)'!$V$10,'Assumptions (Nuclear)'!$V$5*Model!$AI$1129*AVERAGE('Assumptions (Nuclear)'!$AB$2:$AG$2)/10^9),0)</f>
        <v>-0.001258069629</v>
      </c>
      <c r="AU1270" s="160">
        <f>IF($AI$1129&gt;0,IPMT('Assumptions (Nuclear)'!$V$7,Model!AI1,'Assumptions (Nuclear)'!$V$10,'Assumptions (Nuclear)'!$V$5*Model!$AI$1129*AVERAGE('Assumptions (Nuclear)'!$AB$2:$AG$2)/10^9),0)</f>
        <v>-0.0009650955009</v>
      </c>
      <c r="AV1270" s="160">
        <f>IF($AI$1129&gt;0,IPMT('Assumptions (Nuclear)'!$V$7,Model!AJ1,'Assumptions (Nuclear)'!$V$10,'Assumptions (Nuclear)'!$V$5*Model!$AI$1129*AVERAGE('Assumptions (Nuclear)'!$AB$2:$AG$2)/10^9),0)</f>
        <v>-0.0006582051017</v>
      </c>
      <c r="AW1270" s="160">
        <f>IF($AI$1129&gt;0,IPMT('Assumptions (Nuclear)'!$V$7,Model!AK1,'Assumptions (Nuclear)'!$V$10,'Assumptions (Nuclear)'!$V$5*Model!$AI$1129*AVERAGE('Assumptions (Nuclear)'!$AB$2:$AG$2)/10^9),0)</f>
        <v>-0.0003367374086</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-0.003772635975</v>
      </c>
      <c r="AK1271" s="177">
        <f>IF($AJ$1129&gt;0,IPMT('Assumptions (Nuclear)'!$V$7,Model!X1,'Assumptions (Nuclear)'!$V$10,'Assumptions (Nuclear)'!$V$5*Model!$AJ$1129*AVERAGE('Assumptions (Nuclear)'!$AC$2:$AH$2)/10^9),0)</f>
        <v>-0.003594487824</v>
      </c>
      <c r="AL1271" s="177">
        <f>IF($AJ$1129&gt;0,IPMT('Assumptions (Nuclear)'!$V$7,Model!Y1,'Assumptions (Nuclear)'!$V$10,'Assumptions (Nuclear)'!$V$5*Model!$AJ$1129*AVERAGE('Assumptions (Nuclear)'!$AC$2:$AH$2)/10^9),0)</f>
        <v>-0.003407877637</v>
      </c>
      <c r="AM1271" s="177">
        <f>IF($AJ$1129&gt;0,IPMT('Assumptions (Nuclear)'!$V$7,Model!Z1,'Assumptions (Nuclear)'!$V$10,'Assumptions (Nuclear)'!$V$5*Model!$AJ$1129*AVERAGE('Assumptions (Nuclear)'!$AC$2:$AH$2)/10^9),0)</f>
        <v>-0.003212403465</v>
      </c>
      <c r="AN1271" s="177">
        <f>IF($AJ$1129&gt;0,IPMT('Assumptions (Nuclear)'!$V$7,Model!AA1,'Assumptions (Nuclear)'!$V$10,'Assumptions (Nuclear)'!$V$5*Model!$AJ$1129*AVERAGE('Assumptions (Nuclear)'!$AC$2:$AH$2)/10^9),0)</f>
        <v>-0.003007644271</v>
      </c>
      <c r="AO1271" s="177">
        <f>IF($AJ$1129&gt;0,IPMT('Assumptions (Nuclear)'!$V$7,Model!AB1,'Assumptions (Nuclear)'!$V$10,'Assumptions (Nuclear)'!$V$5*Model!$AJ$1129*AVERAGE('Assumptions (Nuclear)'!$AC$2:$AH$2)/10^9),0)</f>
        <v>-0.002793159014</v>
      </c>
      <c r="AP1271" s="177">
        <f>IF($AJ$1129&gt;0,IPMT('Assumptions (Nuclear)'!$V$7,Model!AC1,'Assumptions (Nuclear)'!$V$10,'Assumptions (Nuclear)'!$V$5*Model!$AJ$1129*AVERAGE('Assumptions (Nuclear)'!$AC$2:$AH$2)/10^9),0)</f>
        <v>-0.002568485708</v>
      </c>
      <c r="AQ1271" s="177">
        <f>IF($AJ$1129&gt;0,IPMT('Assumptions (Nuclear)'!$V$7,Model!AD1,'Assumptions (Nuclear)'!$V$10,'Assumptions (Nuclear)'!$V$5*Model!$AJ$1129*AVERAGE('Assumptions (Nuclear)'!$AC$2:$AH$2)/10^9),0)</f>
        <v>-0.00233314042</v>
      </c>
      <c r="AR1271" s="177">
        <f>IF($AJ$1129&gt;0,IPMT('Assumptions (Nuclear)'!$V$7,Model!AE1,'Assumptions (Nuclear)'!$V$10,'Assumptions (Nuclear)'!$V$5*Model!$AJ$1129*AVERAGE('Assumptions (Nuclear)'!$AC$2:$AH$2)/10^9),0)</f>
        <v>-0.002086616231</v>
      </c>
      <c r="AS1271" s="177">
        <f>IF($AJ$1129&gt;0,IPMT('Assumptions (Nuclear)'!$V$7,Model!AF1,'Assumptions (Nuclear)'!$V$10,'Assumptions (Nuclear)'!$V$5*Model!$AJ$1129*AVERAGE('Assumptions (Nuclear)'!$AC$2:$AH$2)/10^9),0)</f>
        <v>-0.001828382142</v>
      </c>
      <c r="AT1271" s="177">
        <f>IF($AJ$1129&gt;0,IPMT('Assumptions (Nuclear)'!$V$7,Model!AG1,'Assumptions (Nuclear)'!$V$10,'Assumptions (Nuclear)'!$V$5*Model!$AJ$1129*AVERAGE('Assumptions (Nuclear)'!$AC$2:$AH$2)/10^9),0)</f>
        <v>-0.001557881935</v>
      </c>
      <c r="AU1271" s="177">
        <f>IF($AJ$1129&gt;0,IPMT('Assumptions (Nuclear)'!$V$7,Model!AH1,'Assumptions (Nuclear)'!$V$10,'Assumptions (Nuclear)'!$V$5*Model!$AJ$1129*AVERAGE('Assumptions (Nuclear)'!$AC$2:$AH$2)/10^9),0)</f>
        <v>-0.001274532968</v>
      </c>
      <c r="AV1271" s="177">
        <f>IF($AJ$1129&gt;0,IPMT('Assumptions (Nuclear)'!$V$7,Model!AI1,'Assumptions (Nuclear)'!$V$10,'Assumptions (Nuclear)'!$V$5*Model!$AJ$1129*AVERAGE('Assumptions (Nuclear)'!$AC$2:$AH$2)/10^9),0)</f>
        <v>-0.0009777249243</v>
      </c>
      <c r="AW1271" s="177">
        <f>IF($AJ$1129&gt;0,IPMT('Assumptions (Nuclear)'!$V$7,Model!AJ1,'Assumptions (Nuclear)'!$V$10,'Assumptions (Nuclear)'!$V$5*Model!$AJ$1129*AVERAGE('Assumptions (Nuclear)'!$AC$2:$AH$2)/10^9),0)</f>
        <v>-0.0006668184989</v>
      </c>
      <c r="AX1271" s="177">
        <f>IF($AJ$1129&gt;0,IPMT('Assumptions (Nuclear)'!$V$7,Model!AK1,'Assumptions (Nuclear)'!$V$10,'Assumptions (Nuclear)'!$V$5*Model!$AJ$1129*AVERAGE('Assumptions (Nuclear)'!$AC$2:$AH$2)/10^9),0)</f>
        <v>-0.0003411440184</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-0.003821272921</v>
      </c>
      <c r="AL1272" s="160">
        <f>IF($AK$1129&gt;0,IPMT('Assumptions (Nuclear)'!$V$7,Model!X1,'Assumptions (Nuclear)'!$V$10,'Assumptions (Nuclear)'!$V$5*Model!$AK$1129*AVERAGE('Assumptions (Nuclear)'!$AD$2:$AI$2)/10^9),0)</f>
        <v>-0.003640828079</v>
      </c>
      <c r="AM1272" s="160">
        <f>IF($AK$1129&gt;0,IPMT('Assumptions (Nuclear)'!$V$7,Model!Y1,'Assumptions (Nuclear)'!$V$10,'Assumptions (Nuclear)'!$V$5*Model!$AK$1129*AVERAGE('Assumptions (Nuclear)'!$AD$2:$AI$2)/10^9),0)</f>
        <v>-0.003451812107</v>
      </c>
      <c r="AN1272" s="160">
        <f>IF($AK$1129&gt;0,IPMT('Assumptions (Nuclear)'!$V$7,Model!Z1,'Assumptions (Nuclear)'!$V$10,'Assumptions (Nuclear)'!$V$5*Model!$AK$1129*AVERAGE('Assumptions (Nuclear)'!$AD$2:$AI$2)/10^9),0)</f>
        <v>-0.003253817876</v>
      </c>
      <c r="AO1272" s="160">
        <f>IF($AK$1129&gt;0,IPMT('Assumptions (Nuclear)'!$V$7,Model!AA1,'Assumptions (Nuclear)'!$V$10,'Assumptions (Nuclear)'!$V$5*Model!$AK$1129*AVERAGE('Assumptions (Nuclear)'!$AD$2:$AI$2)/10^9),0)</f>
        <v>-0.003046418919</v>
      </c>
      <c r="AP1272" s="160">
        <f>IF($AK$1129&gt;0,IPMT('Assumptions (Nuclear)'!$V$7,Model!AB1,'Assumptions (Nuclear)'!$V$10,'Assumptions (Nuclear)'!$V$5*Model!$AK$1129*AVERAGE('Assumptions (Nuclear)'!$AD$2:$AI$2)/10^9),0)</f>
        <v>-0.002829168512</v>
      </c>
      <c r="AQ1272" s="160">
        <f>IF($AK$1129&gt;0,IPMT('Assumptions (Nuclear)'!$V$7,Model!AC1,'Assumptions (Nuclear)'!$V$10,'Assumptions (Nuclear)'!$V$5*Model!$AK$1129*AVERAGE('Assumptions (Nuclear)'!$AD$2:$AI$2)/10^9),0)</f>
        <v>-0.00260159871</v>
      </c>
      <c r="AR1272" s="160">
        <f>IF($AK$1129&gt;0,IPMT('Assumptions (Nuclear)'!$V$7,Model!AD1,'Assumptions (Nuclear)'!$V$10,'Assumptions (Nuclear)'!$V$5*Model!$AK$1129*AVERAGE('Assumptions (Nuclear)'!$AD$2:$AI$2)/10^9),0)</f>
        <v>-0.002363219343</v>
      </c>
      <c r="AS1272" s="160">
        <f>IF($AK$1129&gt;0,IPMT('Assumptions (Nuclear)'!$V$7,Model!AE1,'Assumptions (Nuclear)'!$V$10,'Assumptions (Nuclear)'!$V$5*Model!$AK$1129*AVERAGE('Assumptions (Nuclear)'!$AD$2:$AI$2)/10^9),0)</f>
        <v>-0.002113516955</v>
      </c>
      <c r="AT1272" s="160">
        <f>IF($AK$1129&gt;0,IPMT('Assumptions (Nuclear)'!$V$7,Model!AF1,'Assumptions (Nuclear)'!$V$10,'Assumptions (Nuclear)'!$V$5*Model!$AK$1129*AVERAGE('Assumptions (Nuclear)'!$AD$2:$AI$2)/10^9),0)</f>
        <v>-0.001851953705</v>
      </c>
      <c r="AU1272" s="160">
        <f>IF($AK$1129&gt;0,IPMT('Assumptions (Nuclear)'!$V$7,Model!AG1,'Assumptions (Nuclear)'!$V$10,'Assumptions (Nuclear)'!$V$5*Model!$AK$1129*AVERAGE('Assumptions (Nuclear)'!$AD$2:$AI$2)/10^9),0)</f>
        <v>-0.0015779662</v>
      </c>
      <c r="AV1272" s="160">
        <f>IF($AK$1129&gt;0,IPMT('Assumptions (Nuclear)'!$V$7,Model!AH1,'Assumptions (Nuclear)'!$V$10,'Assumptions (Nuclear)'!$V$5*Model!$AK$1129*AVERAGE('Assumptions (Nuclear)'!$AD$2:$AI$2)/10^9),0)</f>
        <v>-0.001290964288</v>
      </c>
      <c r="AW1272" s="160">
        <f>IF($AK$1129&gt;0,IPMT('Assumptions (Nuclear)'!$V$7,Model!AI1,'Assumptions (Nuclear)'!$V$10,'Assumptions (Nuclear)'!$V$5*Model!$AK$1129*AVERAGE('Assumptions (Nuclear)'!$AD$2:$AI$2)/10^9),0)</f>
        <v>-0.000990329786</v>
      </c>
      <c r="AX1272" s="160">
        <f>IF($AK$1129&gt;0,IPMT('Assumptions (Nuclear)'!$V$7,Model!AJ1,'Assumptions (Nuclear)'!$V$10,'Assumptions (Nuclear)'!$V$5*Model!$AK$1129*AVERAGE('Assumptions (Nuclear)'!$AD$2:$AI$2)/10^9),0)</f>
        <v>-0.0006754151449</v>
      </c>
      <c r="AY1272" s="160">
        <f>IF($AK$1129&gt;0,IPMT('Assumptions (Nuclear)'!$V$7,Model!AK1,'Assumptions (Nuclear)'!$V$10,'Assumptions (Nuclear)'!$V$5*Model!$AK$1129*AVERAGE('Assumptions (Nuclear)'!$AD$2:$AI$2)/10^9),0)</f>
        <v>-0.0003455420582</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-0.003870040606</v>
      </c>
      <c r="AM1273" s="177">
        <f>IF($AL$1129&gt;0,IPMT('Assumptions (Nuclear)'!$V$7,Model!X1,'Assumptions (Nuclear)'!$V$10,'Assumptions (Nuclear)'!$V$5*Model!$AL$1129*AVERAGE('Assumptions (Nuclear)'!$AE$2:$AJ$2)/10^9),0)</f>
        <v>-0.003687292899</v>
      </c>
      <c r="AN1273" s="177">
        <f>IF($AL$1129&gt;0,IPMT('Assumptions (Nuclear)'!$V$7,Model!Y1,'Assumptions (Nuclear)'!$V$10,'Assumptions (Nuclear)'!$V$5*Model!$AL$1129*AVERAGE('Assumptions (Nuclear)'!$AE$2:$AJ$2)/10^9),0)</f>
        <v>-0.003495864675</v>
      </c>
      <c r="AO1273" s="177">
        <f>IF($AL$1129&gt;0,IPMT('Assumptions (Nuclear)'!$V$7,Model!Z1,'Assumptions (Nuclear)'!$V$10,'Assumptions (Nuclear)'!$V$5*Model!$AL$1129*AVERAGE('Assumptions (Nuclear)'!$AE$2:$AJ$2)/10^9),0)</f>
        <v>-0.003295343611</v>
      </c>
      <c r="AP1273" s="177">
        <f>IF($AL$1129&gt;0,IPMT('Assumptions (Nuclear)'!$V$7,Model!AA1,'Assumptions (Nuclear)'!$V$10,'Assumptions (Nuclear)'!$V$5*Model!$AL$1129*AVERAGE('Assumptions (Nuclear)'!$AE$2:$AJ$2)/10^9),0)</f>
        <v>-0.003085297796</v>
      </c>
      <c r="AQ1273" s="177">
        <f>IF($AL$1129&gt;0,IPMT('Assumptions (Nuclear)'!$V$7,Model!AB1,'Assumptions (Nuclear)'!$V$10,'Assumptions (Nuclear)'!$V$5*Model!$AL$1129*AVERAGE('Assumptions (Nuclear)'!$AE$2:$AJ$2)/10^9),0)</f>
        <v>-0.002865274804</v>
      </c>
      <c r="AR1273" s="177">
        <f>IF($AL$1129&gt;0,IPMT('Assumptions (Nuclear)'!$V$7,Model!AC1,'Assumptions (Nuclear)'!$V$10,'Assumptions (Nuclear)'!$V$5*Model!$AL$1129*AVERAGE('Assumptions (Nuclear)'!$AE$2:$AJ$2)/10^9),0)</f>
        <v>-0.002634800721</v>
      </c>
      <c r="AS1273" s="177">
        <f>IF($AL$1129&gt;0,IPMT('Assumptions (Nuclear)'!$V$7,Model!AD1,'Assumptions (Nuclear)'!$V$10,'Assumptions (Nuclear)'!$V$5*Model!$AL$1129*AVERAGE('Assumptions (Nuclear)'!$AE$2:$AJ$2)/10^9),0)</f>
        <v>-0.002393379119</v>
      </c>
      <c r="AT1273" s="177">
        <f>IF($AL$1129&gt;0,IPMT('Assumptions (Nuclear)'!$V$7,Model!AE1,'Assumptions (Nuclear)'!$V$10,'Assumptions (Nuclear)'!$V$5*Model!$AL$1129*AVERAGE('Assumptions (Nuclear)'!$AE$2:$AJ$2)/10^9),0)</f>
        <v>-0.002140489991</v>
      </c>
      <c r="AU1273" s="177">
        <f>IF($AL$1129&gt;0,IPMT('Assumptions (Nuclear)'!$V$7,Model!AF1,'Assumptions (Nuclear)'!$V$10,'Assumptions (Nuclear)'!$V$5*Model!$AL$1129*AVERAGE('Assumptions (Nuclear)'!$AE$2:$AJ$2)/10^9),0)</f>
        <v>-0.001875588629</v>
      </c>
      <c r="AV1273" s="177">
        <f>IF($AL$1129&gt;0,IPMT('Assumptions (Nuclear)'!$V$7,Model!AG1,'Assumptions (Nuclear)'!$V$10,'Assumptions (Nuclear)'!$V$5*Model!$AL$1129*AVERAGE('Assumptions (Nuclear)'!$AE$2:$AJ$2)/10^9),0)</f>
        <v>-0.001598104452</v>
      </c>
      <c r="AW1273" s="177">
        <f>IF($AL$1129&gt;0,IPMT('Assumptions (Nuclear)'!$V$7,Model!AH1,'Assumptions (Nuclear)'!$V$10,'Assumptions (Nuclear)'!$V$5*Model!$AL$1129*AVERAGE('Assumptions (Nuclear)'!$AE$2:$AJ$2)/10^9),0)</f>
        <v>-0.001307439777</v>
      </c>
      <c r="AX1273" s="177">
        <f>IF($AL$1129&gt;0,IPMT('Assumptions (Nuclear)'!$V$7,Model!AI1,'Assumptions (Nuclear)'!$V$10,'Assumptions (Nuclear)'!$V$5*Model!$AL$1129*AVERAGE('Assumptions (Nuclear)'!$AE$2:$AJ$2)/10^9),0)</f>
        <v>-0.00100296853</v>
      </c>
      <c r="AY1273" s="177">
        <f>IF($AL$1129&gt;0,IPMT('Assumptions (Nuclear)'!$V$7,Model!AJ1,'Assumptions (Nuclear)'!$V$10,'Assumptions (Nuclear)'!$V$5*Model!$AL$1129*AVERAGE('Assumptions (Nuclear)'!$AE$2:$AJ$2)/10^9),0)</f>
        <v>-0.000684034899</v>
      </c>
      <c r="AZ1273" s="177">
        <f>IF($AL$1129&gt;0,IPMT('Assumptions (Nuclear)'!$V$7,Model!AK1,'Assumptions (Nuclear)'!$V$10,'Assumptions (Nuclear)'!$V$5*Model!$AL$1129*AVERAGE('Assumptions (Nuclear)'!$AE$2:$AJ$2)/10^9),0)</f>
        <v>-0.0003499519202</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-0.003918995208</v>
      </c>
      <c r="AN1274" s="160">
        <f>IF($AM$1129&gt;0,IPMT('Assumptions (Nuclear)'!$V$7,Model!X1,'Assumptions (Nuclear)'!$V$10,'Assumptions (Nuclear)'!$V$5*Model!$AM$1129*AVERAGE('Assumptions (Nuclear)'!$AF$2:$AK$2)/10^9),0)</f>
        <v>-0.003733935808</v>
      </c>
      <c r="AO1274" s="160">
        <f>IF($AM$1129&gt;0,IPMT('Assumptions (Nuclear)'!$V$7,Model!Y1,'Assumptions (Nuclear)'!$V$10,'Assumptions (Nuclear)'!$V$5*Model!$AM$1129*AVERAGE('Assumptions (Nuclear)'!$AF$2:$AK$2)/10^9),0)</f>
        <v>-0.003540086087</v>
      </c>
      <c r="AP1274" s="160">
        <f>IF($AM$1129&gt;0,IPMT('Assumptions (Nuclear)'!$V$7,Model!Z1,'Assumptions (Nuclear)'!$V$10,'Assumptions (Nuclear)'!$V$5*Model!$AM$1129*AVERAGE('Assumptions (Nuclear)'!$AF$2:$AK$2)/10^9),0)</f>
        <v>-0.003337028505</v>
      </c>
      <c r="AQ1274" s="160">
        <f>IF($AM$1129&gt;0,IPMT('Assumptions (Nuclear)'!$V$7,Model!AA1,'Assumptions (Nuclear)'!$V$10,'Assumptions (Nuclear)'!$V$5*Model!$AM$1129*AVERAGE('Assumptions (Nuclear)'!$AF$2:$AK$2)/10^9),0)</f>
        <v>-0.003124325687</v>
      </c>
      <c r="AR1274" s="160">
        <f>IF($AM$1129&gt;0,IPMT('Assumptions (Nuclear)'!$V$7,Model!AB1,'Assumptions (Nuclear)'!$V$10,'Assumptions (Nuclear)'!$V$5*Model!$AM$1129*AVERAGE('Assumptions (Nuclear)'!$AF$2:$AK$2)/10^9),0)</f>
        <v>-0.002901519485</v>
      </c>
      <c r="AS1274" s="160">
        <f>IF($AM$1129&gt;0,IPMT('Assumptions (Nuclear)'!$V$7,Model!AC1,'Assumptions (Nuclear)'!$V$10,'Assumptions (Nuclear)'!$V$5*Model!$AM$1129*AVERAGE('Assumptions (Nuclear)'!$AF$2:$AK$2)/10^9),0)</f>
        <v>-0.002668129989</v>
      </c>
      <c r="AT1274" s="160">
        <f>IF($AM$1129&gt;0,IPMT('Assumptions (Nuclear)'!$V$7,Model!AD1,'Assumptions (Nuclear)'!$V$10,'Assumptions (Nuclear)'!$V$5*Model!$AM$1129*AVERAGE('Assumptions (Nuclear)'!$AF$2:$AK$2)/10^9),0)</f>
        <v>-0.002423654491</v>
      </c>
      <c r="AU1274" s="160">
        <f>IF($AM$1129&gt;0,IPMT('Assumptions (Nuclear)'!$V$7,Model!AE1,'Assumptions (Nuclear)'!$V$10,'Assumptions (Nuclear)'!$V$5*Model!$AM$1129*AVERAGE('Assumptions (Nuclear)'!$AF$2:$AK$2)/10^9),0)</f>
        <v>-0.002167566408</v>
      </c>
      <c r="AV1274" s="160">
        <f>IF($AM$1129&gt;0,IPMT('Assumptions (Nuclear)'!$V$7,Model!AF1,'Assumptions (Nuclear)'!$V$10,'Assumptions (Nuclear)'!$V$5*Model!$AM$1129*AVERAGE('Assumptions (Nuclear)'!$AF$2:$AK$2)/10^9),0)</f>
        <v>-0.001899314141</v>
      </c>
      <c r="AW1274" s="160">
        <f>IF($AM$1129&gt;0,IPMT('Assumptions (Nuclear)'!$V$7,Model!AG1,'Assumptions (Nuclear)'!$V$10,'Assumptions (Nuclear)'!$V$5*Model!$AM$1129*AVERAGE('Assumptions (Nuclear)'!$AF$2:$AK$2)/10^9),0)</f>
        <v>-0.00161831989</v>
      </c>
      <c r="AX1274" s="160">
        <f>IF($AM$1129&gt;0,IPMT('Assumptions (Nuclear)'!$V$7,Model!AH1,'Assumptions (Nuclear)'!$V$10,'Assumptions (Nuclear)'!$V$5*Model!$AM$1129*AVERAGE('Assumptions (Nuclear)'!$AF$2:$AK$2)/10^9),0)</f>
        <v>-0.001323978413</v>
      </c>
      <c r="AY1274" s="160">
        <f>IF($AM$1129&gt;0,IPMT('Assumptions (Nuclear)'!$V$7,Model!AI1,'Assumptions (Nuclear)'!$V$10,'Assumptions (Nuclear)'!$V$5*Model!$AM$1129*AVERAGE('Assumptions (Nuclear)'!$AF$2:$AK$2)/10^9),0)</f>
        <v>-0.001015655716</v>
      </c>
      <c r="AZ1274" s="160">
        <f>IF($AM$1129&gt;0,IPMT('Assumptions (Nuclear)'!$V$7,Model!AJ1,'Assumptions (Nuclear)'!$V$10,'Assumptions (Nuclear)'!$V$5*Model!$AM$1129*AVERAGE('Assumptions (Nuclear)'!$AF$2:$AK$2)/10^9),0)</f>
        <v>-0.0006926876908</v>
      </c>
      <c r="BA1274" s="160">
        <f>IF($AM$1129&gt;0,IPMT('Assumptions (Nuclear)'!$V$7,Model!AK1,'Assumptions (Nuclear)'!$V$10,'Assumptions (Nuclear)'!$V$5*Model!$AM$1129*AVERAGE('Assumptions (Nuclear)'!$AF$2:$AK$2)/10^9),0)</f>
        <v>-0.0003543786843</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-0.003967739181</v>
      </c>
      <c r="AO1275" s="160">
        <f>IF($AN$1129&gt;0,IPMT('Assumptions (Nuclear)'!$V$7,Model!X1,'Assumptions (Nuclear)'!$V$10,'Assumptions (Nuclear)'!$V$5*Model!$AN$1129*AVERAGE('Assumptions (Nuclear)'!$AG$2:$AL$2)/10^9),0)</f>
        <v>-0.003780378036</v>
      </c>
      <c r="AP1275" s="160">
        <f>IF($AN$1129&gt;0,IPMT('Assumptions (Nuclear)'!$V$7,Model!Y1,'Assumptions (Nuclear)'!$V$10,'Assumptions (Nuclear)'!$V$5*Model!$AN$1129*AVERAGE('Assumptions (Nuclear)'!$AG$2:$AL$2)/10^9),0)</f>
        <v>-0.003584117236</v>
      </c>
      <c r="AQ1275" s="160">
        <f>IF($AN$1129&gt;0,IPMT('Assumptions (Nuclear)'!$V$7,Model!Z1,'Assumptions (Nuclear)'!$V$10,'Assumptions (Nuclear)'!$V$5*Model!$AN$1129*AVERAGE('Assumptions (Nuclear)'!$AG$2:$AL$2)/10^9),0)</f>
        <v>-0.003378534049</v>
      </c>
      <c r="AR1275" s="160">
        <f>IF($AN$1129&gt;0,IPMT('Assumptions (Nuclear)'!$V$7,Model!AA1,'Assumptions (Nuclear)'!$V$10,'Assumptions (Nuclear)'!$V$5*Model!$AN$1129*AVERAGE('Assumptions (Nuclear)'!$AG$2:$AL$2)/10^9),0)</f>
        <v>-0.00316318566</v>
      </c>
      <c r="AS1275" s="160">
        <f>IF($AN$1129&gt;0,IPMT('Assumptions (Nuclear)'!$V$7,Model!AB1,'Assumptions (Nuclear)'!$V$10,'Assumptions (Nuclear)'!$V$5*Model!$AN$1129*AVERAGE('Assumptions (Nuclear)'!$AG$2:$AL$2)/10^9),0)</f>
        <v>-0.002937608222</v>
      </c>
      <c r="AT1275" s="160">
        <f>IF($AN$1129&gt;0,IPMT('Assumptions (Nuclear)'!$V$7,Model!AC1,'Assumptions (Nuclear)'!$V$10,'Assumptions (Nuclear)'!$V$5*Model!$AN$1129*AVERAGE('Assumptions (Nuclear)'!$AG$2:$AL$2)/10^9),0)</f>
        <v>-0.002701315857</v>
      </c>
      <c r="AU1275" s="160">
        <f>IF($AN$1129&gt;0,IPMT('Assumptions (Nuclear)'!$V$7,Model!AD1,'Assumptions (Nuclear)'!$V$10,'Assumptions (Nuclear)'!$V$5*Model!$AN$1129*AVERAGE('Assumptions (Nuclear)'!$AG$2:$AL$2)/10^9),0)</f>
        <v>-0.002453799604</v>
      </c>
      <c r="AV1275" s="160">
        <f>IF($AN$1129&gt;0,IPMT('Assumptions (Nuclear)'!$V$7,Model!AE1,'Assumptions (Nuclear)'!$V$10,'Assumptions (Nuclear)'!$V$5*Model!$AN$1129*AVERAGE('Assumptions (Nuclear)'!$AG$2:$AL$2)/10^9),0)</f>
        <v>-0.002194526329</v>
      </c>
      <c r="AW1275" s="160">
        <f>IF($AN$1129&gt;0,IPMT('Assumptions (Nuclear)'!$V$7,Model!AF1,'Assumptions (Nuclear)'!$V$10,'Assumptions (Nuclear)'!$V$5*Model!$AN$1129*AVERAGE('Assumptions (Nuclear)'!$AG$2:$AL$2)/10^9),0)</f>
        <v>-0.001922937573</v>
      </c>
      <c r="AX1275" s="160">
        <f>IF($AN$1129&gt;0,IPMT('Assumptions (Nuclear)'!$V$7,Model!AG1,'Assumptions (Nuclear)'!$V$10,'Assumptions (Nuclear)'!$V$5*Model!$AN$1129*AVERAGE('Assumptions (Nuclear)'!$AG$2:$AL$2)/10^9),0)</f>
        <v>-0.001638448351</v>
      </c>
      <c r="AY1275" s="160">
        <f>IF($AN$1129&gt;0,IPMT('Assumptions (Nuclear)'!$V$7,Model!AH1,'Assumptions (Nuclear)'!$V$10,'Assumptions (Nuclear)'!$V$5*Model!$AN$1129*AVERAGE('Assumptions (Nuclear)'!$AG$2:$AL$2)/10^9),0)</f>
        <v>-0.001340445892</v>
      </c>
      <c r="AZ1275" s="160">
        <f>IF($AN$1129&gt;0,IPMT('Assumptions (Nuclear)'!$V$7,Model!AI1,'Assumptions (Nuclear)'!$V$10,'Assumptions (Nuclear)'!$V$5*Model!$AN$1129*AVERAGE('Assumptions (Nuclear)'!$AG$2:$AL$2)/10^9),0)</f>
        <v>-0.001028288315</v>
      </c>
      <c r="BA1275" s="160">
        <f>IF($AN$1129&gt;0,IPMT('Assumptions (Nuclear)'!$V$7,Model!AJ1,'Assumptions (Nuclear)'!$V$10,'Assumptions (Nuclear)'!$V$5*Model!$AN$1129*AVERAGE('Assumptions (Nuclear)'!$AG$2:$AL$2)/10^9),0)</f>
        <v>-0.0007013032539</v>
      </c>
      <c r="BB1275" s="160">
        <f>IF($AN$1129&gt;0,IPMT('Assumptions (Nuclear)'!$V$7,Model!AK1,'Assumptions (Nuclear)'!$V$10,'Assumptions (Nuclear)'!$V$5*Model!$AN$1129*AVERAGE('Assumptions (Nuclear)'!$AG$2:$AL$2)/10^9),0)</f>
        <v>-0.0003587864022</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-0.004017226715</v>
      </c>
      <c r="AP1276" s="160">
        <f>IF($AO$1129&gt;0,IPMT('Assumptions (Nuclear)'!$V$7,Model!X1,'Assumptions (Nuclear)'!$V$10,'Assumptions (Nuclear)'!$V$5*Model!$AO$1129*AVERAGE('Assumptions (Nuclear)'!$AH$2:$AM$2)/10^9),0)</f>
        <v>-0.003827528712</v>
      </c>
      <c r="AQ1276" s="160">
        <f>IF($AO$1129&gt;0,IPMT('Assumptions (Nuclear)'!$V$7,Model!Y1,'Assumptions (Nuclear)'!$V$10,'Assumptions (Nuclear)'!$V$5*Model!$AO$1129*AVERAGE('Assumptions (Nuclear)'!$AH$2:$AM$2)/10^9),0)</f>
        <v>-0.003628820054</v>
      </c>
      <c r="AR1276" s="160">
        <f>IF($AO$1129&gt;0,IPMT('Assumptions (Nuclear)'!$V$7,Model!Z1,'Assumptions (Nuclear)'!$V$10,'Assumptions (Nuclear)'!$V$5*Model!$AO$1129*AVERAGE('Assumptions (Nuclear)'!$AH$2:$AM$2)/10^9),0)</f>
        <v>-0.003420672735</v>
      </c>
      <c r="AS1276" s="160">
        <f>IF($AO$1129&gt;0,IPMT('Assumptions (Nuclear)'!$V$7,Model!AA1,'Assumptions (Nuclear)'!$V$10,'Assumptions (Nuclear)'!$V$5*Model!$AO$1129*AVERAGE('Assumptions (Nuclear)'!$AH$2:$AM$2)/10^9),0)</f>
        <v>-0.003202638419</v>
      </c>
      <c r="AT1276" s="160">
        <f>IF($AO$1129&gt;0,IPMT('Assumptions (Nuclear)'!$V$7,Model!AB1,'Assumptions (Nuclear)'!$V$10,'Assumptions (Nuclear)'!$V$5*Model!$AO$1129*AVERAGE('Assumptions (Nuclear)'!$AH$2:$AM$2)/10^9),0)</f>
        <v>-0.002974247472</v>
      </c>
      <c r="AU1276" s="160">
        <f>IF($AO$1129&gt;0,IPMT('Assumptions (Nuclear)'!$V$7,Model!AC1,'Assumptions (Nuclear)'!$V$10,'Assumptions (Nuclear)'!$V$5*Model!$AO$1129*AVERAGE('Assumptions (Nuclear)'!$AH$2:$AM$2)/10^9),0)</f>
        <v>-0.002735007955</v>
      </c>
      <c r="AV1276" s="160">
        <f>IF($AO$1129&gt;0,IPMT('Assumptions (Nuclear)'!$V$7,Model!AD1,'Assumptions (Nuclear)'!$V$10,'Assumptions (Nuclear)'!$V$5*Model!$AO$1129*AVERAGE('Assumptions (Nuclear)'!$AH$2:$AM$2)/10^9),0)</f>
        <v>-0.002484404561</v>
      </c>
      <c r="AW1276" s="160">
        <f>IF($AO$1129&gt;0,IPMT('Assumptions (Nuclear)'!$V$7,Model!AE1,'Assumptions (Nuclear)'!$V$10,'Assumptions (Nuclear)'!$V$5*Model!$AO$1129*AVERAGE('Assumptions (Nuclear)'!$AH$2:$AM$2)/10^9),0)</f>
        <v>-0.002221897506</v>
      </c>
      <c r="AX1276" s="160">
        <f>IF($AO$1129&gt;0,IPMT('Assumptions (Nuclear)'!$V$7,Model!AF1,'Assumptions (Nuclear)'!$V$10,'Assumptions (Nuclear)'!$V$5*Model!$AO$1129*AVERAGE('Assumptions (Nuclear)'!$AH$2:$AM$2)/10^9),0)</f>
        <v>-0.001946921366</v>
      </c>
      <c r="AY1276" s="160">
        <f>IF($AO$1129&gt;0,IPMT('Assumptions (Nuclear)'!$V$7,Model!AG1,'Assumptions (Nuclear)'!$V$10,'Assumptions (Nuclear)'!$V$5*Model!$AO$1129*AVERAGE('Assumptions (Nuclear)'!$AH$2:$AM$2)/10^9),0)</f>
        <v>-0.00165888386</v>
      </c>
      <c r="AZ1276" s="160">
        <f>IF($AO$1129&gt;0,IPMT('Assumptions (Nuclear)'!$V$7,Model!AH1,'Assumptions (Nuclear)'!$V$10,'Assumptions (Nuclear)'!$V$5*Model!$AO$1129*AVERAGE('Assumptions (Nuclear)'!$AH$2:$AM$2)/10^9),0)</f>
        <v>-0.001357164571</v>
      </c>
      <c r="BA1276" s="160">
        <f>IF($AO$1129&gt;0,IPMT('Assumptions (Nuclear)'!$V$7,Model!AI1,'Assumptions (Nuclear)'!$V$10,'Assumptions (Nuclear)'!$V$5*Model!$AO$1129*AVERAGE('Assumptions (Nuclear)'!$AH$2:$AM$2)/10^9),0)</f>
        <v>-0.001041113617</v>
      </c>
      <c r="BB1276" s="160">
        <f>IF($AO$1129&gt;0,IPMT('Assumptions (Nuclear)'!$V$7,Model!AJ1,'Assumptions (Nuclear)'!$V$10,'Assumptions (Nuclear)'!$V$5*Model!$AO$1129*AVERAGE('Assumptions (Nuclear)'!$AH$2:$AM$2)/10^9),0)</f>
        <v>-0.0007100502422</v>
      </c>
      <c r="BC1276" s="160">
        <f>IF($AO$1129&gt;0,IPMT('Assumptions (Nuclear)'!$V$7,Model!AK1,'Assumptions (Nuclear)'!$V$10,'Assumptions (Nuclear)'!$V$5*Model!$AO$1129*AVERAGE('Assumptions (Nuclear)'!$AH$2:$AM$2)/10^9),0)</f>
        <v>-0.0003632613571</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-0.004067334437</v>
      </c>
      <c r="AQ1277" s="160">
        <f>IF($AP$1129&gt;0,IPMT('Assumptions (Nuclear)'!$V$7,Model!X1,'Assumptions (Nuclear)'!$V$10,'Assumptions (Nuclear)'!$V$5*Model!$AP$1129*AVERAGE('Assumptions (Nuclear)'!$AI$2:$AN$2)/10^9),0)</f>
        <v>-0.003875270291</v>
      </c>
      <c r="AR1277" s="160">
        <f>IF($AP$1129&gt;0,IPMT('Assumptions (Nuclear)'!$V$7,Model!Y1,'Assumptions (Nuclear)'!$V$10,'Assumptions (Nuclear)'!$V$5*Model!$AP$1129*AVERAGE('Assumptions (Nuclear)'!$AI$2:$AN$2)/10^9),0)</f>
        <v>-0.003674083097</v>
      </c>
      <c r="AS1277" s="160">
        <f>IF($AP$1129&gt;0,IPMT('Assumptions (Nuclear)'!$V$7,Model!Z1,'Assumptions (Nuclear)'!$V$10,'Assumptions (Nuclear)'!$V$5*Model!$AP$1129*AVERAGE('Assumptions (Nuclear)'!$AI$2:$AN$2)/10^9),0)</f>
        <v>-0.003463339513</v>
      </c>
      <c r="AT1277" s="160">
        <f>IF($AP$1129&gt;0,IPMT('Assumptions (Nuclear)'!$V$7,Model!AA1,'Assumptions (Nuclear)'!$V$10,'Assumptions (Nuclear)'!$V$5*Model!$AP$1129*AVERAGE('Assumptions (Nuclear)'!$AI$2:$AN$2)/10^9),0)</f>
        <v>-0.003242585608</v>
      </c>
      <c r="AU1277" s="160">
        <f>IF($AP$1129&gt;0,IPMT('Assumptions (Nuclear)'!$V$7,Model!AB1,'Assumptions (Nuclear)'!$V$10,'Assumptions (Nuclear)'!$V$5*Model!$AP$1129*AVERAGE('Assumptions (Nuclear)'!$AI$2:$AN$2)/10^9),0)</f>
        <v>-0.003011345892</v>
      </c>
      <c r="AV1277" s="160">
        <f>IF($AP$1129&gt;0,IPMT('Assumptions (Nuclear)'!$V$7,Model!AC1,'Assumptions (Nuclear)'!$V$10,'Assumptions (Nuclear)'!$V$5*Model!$AP$1129*AVERAGE('Assumptions (Nuclear)'!$AI$2:$AN$2)/10^9),0)</f>
        <v>-0.00276912229</v>
      </c>
      <c r="AW1277" s="160">
        <f>IF($AP$1129&gt;0,IPMT('Assumptions (Nuclear)'!$V$7,Model!AD1,'Assumptions (Nuclear)'!$V$10,'Assumptions (Nuclear)'!$V$5*Model!$AP$1129*AVERAGE('Assumptions (Nuclear)'!$AI$2:$AN$2)/10^9),0)</f>
        <v>-0.002515393067</v>
      </c>
      <c r="AX1277" s="160">
        <f>IF($AP$1129&gt;0,IPMT('Assumptions (Nuclear)'!$V$7,Model!AE1,'Assumptions (Nuclear)'!$V$10,'Assumptions (Nuclear)'!$V$5*Model!$AP$1129*AVERAGE('Assumptions (Nuclear)'!$AI$2:$AN$2)/10^9),0)</f>
        <v>-0.002249611706</v>
      </c>
      <c r="AY1277" s="160">
        <f>IF($AP$1129&gt;0,IPMT('Assumptions (Nuclear)'!$V$7,Model!AF1,'Assumptions (Nuclear)'!$V$10,'Assumptions (Nuclear)'!$V$5*Model!$AP$1129*AVERAGE('Assumptions (Nuclear)'!$AI$2:$AN$2)/10^9),0)</f>
        <v>-0.00197120573</v>
      </c>
      <c r="AZ1277" s="160">
        <f>IF($AP$1129&gt;0,IPMT('Assumptions (Nuclear)'!$V$7,Model!AG1,'Assumptions (Nuclear)'!$V$10,'Assumptions (Nuclear)'!$V$5*Model!$AP$1129*AVERAGE('Assumptions (Nuclear)'!$AI$2:$AN$2)/10^9),0)</f>
        <v>-0.00167957547</v>
      </c>
      <c r="BA1277" s="160">
        <f>IF($AP$1129&gt;0,IPMT('Assumptions (Nuclear)'!$V$7,Model!AH1,'Assumptions (Nuclear)'!$V$10,'Assumptions (Nuclear)'!$V$5*Model!$AP$1129*AVERAGE('Assumptions (Nuclear)'!$AI$2:$AN$2)/10^9),0)</f>
        <v>-0.001374092773</v>
      </c>
      <c r="BB1277" s="160">
        <f>IF($AP$1129&gt;0,IPMT('Assumptions (Nuclear)'!$V$7,Model!AI1,'Assumptions (Nuclear)'!$V$10,'Assumptions (Nuclear)'!$V$5*Model!$AP$1129*AVERAGE('Assumptions (Nuclear)'!$AI$2:$AN$2)/10^9),0)</f>
        <v>-0.001054099648</v>
      </c>
      <c r="BC1277" s="160">
        <f>IF($AP$1129&gt;0,IPMT('Assumptions (Nuclear)'!$V$7,Model!AJ1,'Assumptions (Nuclear)'!$V$10,'Assumptions (Nuclear)'!$V$5*Model!$AP$1129*AVERAGE('Assumptions (Nuclear)'!$AI$2:$AN$2)/10^9),0)</f>
        <v>-0.0007189068497</v>
      </c>
      <c r="BD1277" s="160">
        <f>IF($AP$1129&gt;0,IPMT('Assumptions (Nuclear)'!$V$7,Model!AK1,'Assumptions (Nuclear)'!$V$10,'Assumptions (Nuclear)'!$V$5*Model!$AP$1129*AVERAGE('Assumptions (Nuclear)'!$AI$2:$AN$2)/10^9),0)</f>
        <v>-0.0003677923932</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-0.004117619961</v>
      </c>
      <c r="AR1278" s="160">
        <f>IF($AQ$1129&gt;0,IPMT('Assumptions (Nuclear)'!$V$7,Model!X1,'Assumptions (Nuclear)'!$V$10,'Assumptions (Nuclear)'!$V$5*Model!$AQ$1129*AVERAGE('Assumptions (Nuclear)'!$AJ$2:$AO$2)/10^9),0)</f>
        <v>-0.003923181275</v>
      </c>
      <c r="AS1278" s="160">
        <f>IF($AQ$1129&gt;0,IPMT('Assumptions (Nuclear)'!$V$7,Model!Y1,'Assumptions (Nuclear)'!$V$10,'Assumptions (Nuclear)'!$V$5*Model!$AQ$1129*AVERAGE('Assumptions (Nuclear)'!$AJ$2:$AO$2)/10^9),0)</f>
        <v>-0.003719506752</v>
      </c>
      <c r="AT1278" s="160">
        <f>IF($AQ$1129&gt;0,IPMT('Assumptions (Nuclear)'!$V$7,Model!Z1,'Assumptions (Nuclear)'!$V$10,'Assumptions (Nuclear)'!$V$5*Model!$AQ$1129*AVERAGE('Assumptions (Nuclear)'!$AJ$2:$AO$2)/10^9),0)</f>
        <v>-0.003506157689</v>
      </c>
      <c r="AU1278" s="160">
        <f>IF($AQ$1129&gt;0,IPMT('Assumptions (Nuclear)'!$V$7,Model!AA1,'Assumptions (Nuclear)'!$V$10,'Assumptions (Nuclear)'!$V$5*Model!$AQ$1129*AVERAGE('Assumptions (Nuclear)'!$AJ$2:$AO$2)/10^9),0)</f>
        <v>-0.003282674545</v>
      </c>
      <c r="AV1278" s="160">
        <f>IF($AQ$1129&gt;0,IPMT('Assumptions (Nuclear)'!$V$7,Model!AB1,'Assumptions (Nuclear)'!$V$10,'Assumptions (Nuclear)'!$V$5*Model!$AQ$1129*AVERAGE('Assumptions (Nuclear)'!$AJ$2:$AO$2)/10^9),0)</f>
        <v>-0.003048575953</v>
      </c>
      <c r="AW1278" s="160">
        <f>IF($AQ$1129&gt;0,IPMT('Assumptions (Nuclear)'!$V$7,Model!AC1,'Assumptions (Nuclear)'!$V$10,'Assumptions (Nuclear)'!$V$5*Model!$AQ$1129*AVERAGE('Assumptions (Nuclear)'!$AJ$2:$AO$2)/10^9),0)</f>
        <v>-0.002803357677</v>
      </c>
      <c r="AX1278" s="160">
        <f>IF($AQ$1129&gt;0,IPMT('Assumptions (Nuclear)'!$V$7,Model!AD1,'Assumptions (Nuclear)'!$V$10,'Assumptions (Nuclear)'!$V$5*Model!$AQ$1129*AVERAGE('Assumptions (Nuclear)'!$AJ$2:$AO$2)/10^9),0)</f>
        <v>-0.002546491532</v>
      </c>
      <c r="AY1278" s="160">
        <f>IF($AQ$1129&gt;0,IPMT('Assumptions (Nuclear)'!$V$7,Model!AE1,'Assumptions (Nuclear)'!$V$10,'Assumptions (Nuclear)'!$V$5*Model!$AQ$1129*AVERAGE('Assumptions (Nuclear)'!$AJ$2:$AO$2)/10^9),0)</f>
        <v>-0.002277424246</v>
      </c>
      <c r="AZ1278" s="160">
        <f>IF($AQ$1129&gt;0,IPMT('Assumptions (Nuclear)'!$V$7,Model!AF1,'Assumptions (Nuclear)'!$V$10,'Assumptions (Nuclear)'!$V$5*Model!$AQ$1129*AVERAGE('Assumptions (Nuclear)'!$AJ$2:$AO$2)/10^9),0)</f>
        <v>-0.001995576264</v>
      </c>
      <c r="BA1278" s="160">
        <f>IF($AQ$1129&gt;0,IPMT('Assumptions (Nuclear)'!$V$7,Model!AG1,'Assumptions (Nuclear)'!$V$10,'Assumptions (Nuclear)'!$V$5*Model!$AQ$1129*AVERAGE('Assumptions (Nuclear)'!$AJ$2:$AO$2)/10^9),0)</f>
        <v>-0.001700340503</v>
      </c>
      <c r="BB1278" s="160">
        <f>IF($AQ$1129&gt;0,IPMT('Assumptions (Nuclear)'!$V$7,Model!AH1,'Assumptions (Nuclear)'!$V$10,'Assumptions (Nuclear)'!$V$5*Model!$AQ$1129*AVERAGE('Assumptions (Nuclear)'!$AJ$2:$AO$2)/10^9),0)</f>
        <v>-0.001391081043</v>
      </c>
      <c r="BC1278" s="160">
        <f>IF($AQ$1129&gt;0,IPMT('Assumptions (Nuclear)'!$V$7,Model!AI1,'Assumptions (Nuclear)'!$V$10,'Assumptions (Nuclear)'!$V$5*Model!$AQ$1129*AVERAGE('Assumptions (Nuclear)'!$AJ$2:$AO$2)/10^9),0)</f>
        <v>-0.001067131759</v>
      </c>
      <c r="BD1278" s="160">
        <f>IF($AQ$1129&gt;0,IPMT('Assumptions (Nuclear)'!$V$7,Model!AJ1,'Assumptions (Nuclear)'!$V$10,'Assumptions (Nuclear)'!$V$5*Model!$AQ$1129*AVERAGE('Assumptions (Nuclear)'!$AJ$2:$AO$2)/10^9),0)</f>
        <v>-0.0007277948839</v>
      </c>
      <c r="BE1278" s="160">
        <f>IF($AQ$1129&gt;0,IPMT('Assumptions (Nuclear)'!$V$7,Model!AK1,'Assumptions (Nuclear)'!$V$10,'Assumptions (Nuclear)'!$V$5*Model!$AQ$1129*AVERAGE('Assumptions (Nuclear)'!$AJ$2:$AO$2)/10^9),0)</f>
        <v>-0.0003723395072</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-0.004167233133</v>
      </c>
      <c r="AS1279" s="160">
        <f>IF($AR$1129&gt;0,IPMT('Assumptions (Nuclear)'!$V$7,Model!X1,'Assumptions (Nuclear)'!$V$10,'Assumptions (Nuclear)'!$V$5*Model!$AR$1129*AVERAGE('Assumptions (Nuclear)'!$AK$2:$AP$2)/10^9),0)</f>
        <v>-0.003970451657</v>
      </c>
      <c r="AT1279" s="160">
        <f>IF($AR$1129&gt;0,IPMT('Assumptions (Nuclear)'!$V$7,Model!Y1,'Assumptions (Nuclear)'!$V$10,'Assumptions (Nuclear)'!$V$5*Model!$AR$1129*AVERAGE('Assumptions (Nuclear)'!$AK$2:$AP$2)/10^9),0)</f>
        <v>-0.003764323061</v>
      </c>
      <c r="AU1279" s="160">
        <f>IF($AR$1129&gt;0,IPMT('Assumptions (Nuclear)'!$V$7,Model!Z1,'Assumptions (Nuclear)'!$V$10,'Assumptions (Nuclear)'!$V$5*Model!$AR$1129*AVERAGE('Assumptions (Nuclear)'!$AK$2:$AP$2)/10^9),0)</f>
        <v>-0.003548403357</v>
      </c>
      <c r="AV1279" s="160">
        <f>IF($AR$1129&gt;0,IPMT('Assumptions (Nuclear)'!$V$7,Model!AA1,'Assumptions (Nuclear)'!$V$10,'Assumptions (Nuclear)'!$V$5*Model!$AR$1129*AVERAGE('Assumptions (Nuclear)'!$AK$2:$AP$2)/10^9),0)</f>
        <v>-0.003322227467</v>
      </c>
      <c r="AW1279" s="160">
        <f>IF($AR$1129&gt;0,IPMT('Assumptions (Nuclear)'!$V$7,Model!AB1,'Assumptions (Nuclear)'!$V$10,'Assumptions (Nuclear)'!$V$5*Model!$AR$1129*AVERAGE('Assumptions (Nuclear)'!$AK$2:$AP$2)/10^9),0)</f>
        <v>-0.003085308222</v>
      </c>
      <c r="AX1279" s="160">
        <f>IF($AR$1129&gt;0,IPMT('Assumptions (Nuclear)'!$V$7,Model!AC1,'Assumptions (Nuclear)'!$V$10,'Assumptions (Nuclear)'!$V$5*Model!$AR$1129*AVERAGE('Assumptions (Nuclear)'!$AK$2:$AP$2)/10^9),0)</f>
        <v>-0.002837135312</v>
      </c>
      <c r="AY1279" s="160">
        <f>IF($AR$1129&gt;0,IPMT('Assumptions (Nuclear)'!$V$7,Model!AD1,'Assumptions (Nuclear)'!$V$10,'Assumptions (Nuclear)'!$V$5*Model!$AR$1129*AVERAGE('Assumptions (Nuclear)'!$AK$2:$AP$2)/10^9),0)</f>
        <v>-0.00257717419</v>
      </c>
      <c r="AZ1279" s="160">
        <f>IF($AR$1129&gt;0,IPMT('Assumptions (Nuclear)'!$V$7,Model!AE1,'Assumptions (Nuclear)'!$V$10,'Assumptions (Nuclear)'!$V$5*Model!$AR$1129*AVERAGE('Assumptions (Nuclear)'!$AK$2:$AP$2)/10^9),0)</f>
        <v>-0.002304864914</v>
      </c>
      <c r="BA1279" s="160">
        <f>IF($AR$1129&gt;0,IPMT('Assumptions (Nuclear)'!$V$7,Model!AF1,'Assumptions (Nuclear)'!$V$10,'Assumptions (Nuclear)'!$V$5*Model!$AR$1129*AVERAGE('Assumptions (Nuclear)'!$AK$2:$AP$2)/10^9),0)</f>
        <v>-0.002019620948</v>
      </c>
      <c r="BB1279" s="160">
        <f>IF($AR$1129&gt;0,IPMT('Assumptions (Nuclear)'!$V$7,Model!AG1,'Assumptions (Nuclear)'!$V$10,'Assumptions (Nuclear)'!$V$5*Model!$AR$1129*AVERAGE('Assumptions (Nuclear)'!$AK$2:$AP$2)/10^9),0)</f>
        <v>-0.001720827893</v>
      </c>
      <c r="BC1279" s="160">
        <f>IF($AR$1129&gt;0,IPMT('Assumptions (Nuclear)'!$V$7,Model!AH1,'Assumptions (Nuclear)'!$V$10,'Assumptions (Nuclear)'!$V$5*Model!$AR$1129*AVERAGE('Assumptions (Nuclear)'!$AK$2:$AP$2)/10^9),0)</f>
        <v>-0.001407842168</v>
      </c>
      <c r="BD1279" s="160">
        <f>IF($AR$1129&gt;0,IPMT('Assumptions (Nuclear)'!$V$7,Model!AI1,'Assumptions (Nuclear)'!$V$10,'Assumptions (Nuclear)'!$V$5*Model!$AR$1129*AVERAGE('Assumptions (Nuclear)'!$AK$2:$AP$2)/10^9),0)</f>
        <v>-0.001079989622</v>
      </c>
      <c r="BE1279" s="160">
        <f>IF($AR$1129&gt;0,IPMT('Assumptions (Nuclear)'!$V$7,Model!AJ1,'Assumptions (Nuclear)'!$V$10,'Assumptions (Nuclear)'!$V$5*Model!$AR$1129*AVERAGE('Assumptions (Nuclear)'!$AK$2:$AP$2)/10^9),0)</f>
        <v>-0.0007365640791</v>
      </c>
      <c r="BF1279" s="160">
        <f>IF($AR$1129&gt;0,IPMT('Assumptions (Nuclear)'!$V$7,Model!AK1,'Assumptions (Nuclear)'!$V$10,'Assumptions (Nuclear)'!$V$5*Model!$AR$1129*AVERAGE('Assumptions (Nuclear)'!$AK$2:$AP$2)/10^9),0)</f>
        <v>-0.0003768258231</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-0.00421761563</v>
      </c>
      <c r="AT1280" s="160">
        <f>IF($AS$1129&gt;0,IPMT('Assumptions (Nuclear)'!$V$7,Model!X1,'Assumptions (Nuclear)'!$V$10,'Assumptions (Nuclear)'!$V$5*Model!$AS$1129*AVERAGE('Assumptions (Nuclear)'!$AL$2:$AQ$2)/10^9),0)</f>
        <v>-0.004018455036</v>
      </c>
      <c r="AU1280" s="160">
        <f>IF($AS$1129&gt;0,IPMT('Assumptions (Nuclear)'!$V$7,Model!Y1,'Assumptions (Nuclear)'!$V$10,'Assumptions (Nuclear)'!$V$5*Model!$AS$1129*AVERAGE('Assumptions (Nuclear)'!$AL$2:$AQ$2)/10^9),0)</f>
        <v>-0.003809834313</v>
      </c>
      <c r="AV1280" s="160">
        <f>IF($AS$1129&gt;0,IPMT('Assumptions (Nuclear)'!$V$7,Model!Z1,'Assumptions (Nuclear)'!$V$10,'Assumptions (Nuclear)'!$V$5*Model!$AS$1129*AVERAGE('Assumptions (Nuclear)'!$AL$2:$AQ$2)/10^9),0)</f>
        <v>-0.003591304106</v>
      </c>
      <c r="AW1280" s="160">
        <f>IF($AS$1129&gt;0,IPMT('Assumptions (Nuclear)'!$V$7,Model!AA1,'Assumptions (Nuclear)'!$V$10,'Assumptions (Nuclear)'!$V$5*Model!$AS$1129*AVERAGE('Assumptions (Nuclear)'!$AL$2:$AQ$2)/10^9),0)</f>
        <v>-0.003362393714</v>
      </c>
      <c r="AX1280" s="160">
        <f>IF($AS$1129&gt;0,IPMT('Assumptions (Nuclear)'!$V$7,Model!AB1,'Assumptions (Nuclear)'!$V$10,'Assumptions (Nuclear)'!$V$5*Model!$AS$1129*AVERAGE('Assumptions (Nuclear)'!$AL$2:$AQ$2)/10^9),0)</f>
        <v>-0.003122610078</v>
      </c>
      <c r="AY1280" s="160">
        <f>IF($AS$1129&gt;0,IPMT('Assumptions (Nuclear)'!$V$7,Model!AC1,'Assumptions (Nuclear)'!$V$10,'Assumptions (Nuclear)'!$V$5*Model!$AS$1129*AVERAGE('Assumptions (Nuclear)'!$AL$2:$AQ$2)/10^9),0)</f>
        <v>-0.00287143672</v>
      </c>
      <c r="AZ1280" s="160">
        <f>IF($AS$1129&gt;0,IPMT('Assumptions (Nuclear)'!$V$7,Model!AD1,'Assumptions (Nuclear)'!$V$10,'Assumptions (Nuclear)'!$V$5*Model!$AS$1129*AVERAGE('Assumptions (Nuclear)'!$AL$2:$AQ$2)/10^9),0)</f>
        <v>-0.002608332627</v>
      </c>
      <c r="BA1280" s="160">
        <f>IF($AS$1129&gt;0,IPMT('Assumptions (Nuclear)'!$V$7,Model!AE1,'Assumptions (Nuclear)'!$V$10,'Assumptions (Nuclear)'!$V$5*Model!$AS$1129*AVERAGE('Assumptions (Nuclear)'!$AL$2:$AQ$2)/10^9),0)</f>
        <v>-0.00233273109</v>
      </c>
      <c r="BB1280" s="160">
        <f>IF($AS$1129&gt;0,IPMT('Assumptions (Nuclear)'!$V$7,Model!AF1,'Assumptions (Nuclear)'!$V$10,'Assumptions (Nuclear)'!$V$5*Model!$AS$1129*AVERAGE('Assumptions (Nuclear)'!$AL$2:$AQ$2)/10^9),0)</f>
        <v>-0.002044038479</v>
      </c>
      <c r="BC1280" s="160">
        <f>IF($AS$1129&gt;0,IPMT('Assumptions (Nuclear)'!$V$7,Model!AG1,'Assumptions (Nuclear)'!$V$10,'Assumptions (Nuclear)'!$V$5*Model!$AS$1129*AVERAGE('Assumptions (Nuclear)'!$AL$2:$AQ$2)/10^9),0)</f>
        <v>-0.00174163297</v>
      </c>
      <c r="BD1280" s="160">
        <f>IF($AS$1129&gt;0,IPMT('Assumptions (Nuclear)'!$V$7,Model!AH1,'Assumptions (Nuclear)'!$V$10,'Assumptions (Nuclear)'!$V$5*Model!$AS$1129*AVERAGE('Assumptions (Nuclear)'!$AL$2:$AQ$2)/10^9),0)</f>
        <v>-0.001424863199</v>
      </c>
      <c r="BE1280" s="160">
        <f>IF($AS$1129&gt;0,IPMT('Assumptions (Nuclear)'!$V$7,Model!AI1,'Assumptions (Nuclear)'!$V$10,'Assumptions (Nuclear)'!$V$5*Model!$AS$1129*AVERAGE('Assumptions (Nuclear)'!$AL$2:$AQ$2)/10^9),0)</f>
        <v>-0.001093046864</v>
      </c>
      <c r="BF1280" s="160">
        <f>IF($AS$1129&gt;0,IPMT('Assumptions (Nuclear)'!$V$7,Model!AJ1,'Assumptions (Nuclear)'!$V$10,'Assumptions (Nuclear)'!$V$5*Model!$AS$1129*AVERAGE('Assumptions (Nuclear)'!$AL$2:$AQ$2)/10^9),0)</f>
        <v>-0.0007454692534</v>
      </c>
      <c r="BG1280" s="160">
        <f>IF($AS$1129&gt;0,IPMT('Assumptions (Nuclear)'!$V$7,Model!AK1,'Assumptions (Nuclear)'!$V$10,'Assumptions (Nuclear)'!$V$5*Model!$AS$1129*AVERAGE('Assumptions (Nuclear)'!$AL$2:$AQ$2)/10^9),0)</f>
        <v>-0.000381381706</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-0.00426878035</v>
      </c>
      <c r="AU1281" s="160">
        <f>IF($AT$1129&gt;0,IPMT('Assumptions (Nuclear)'!$V$7,Model!X1,'Assumptions (Nuclear)'!$V$10,'Assumptions (Nuclear)'!$V$5*Model!$AT$1129*AVERAGE('Assumptions (Nuclear)'!$AM$2:$AR$2)/10^9),0)</f>
        <v>-0.004067203699</v>
      </c>
      <c r="AV1281" s="160">
        <f>IF($AT$1129&gt;0,IPMT('Assumptions (Nuclear)'!$V$7,Model!Y1,'Assumptions (Nuclear)'!$V$10,'Assumptions (Nuclear)'!$V$5*Model!$AT$1129*AVERAGE('Assumptions (Nuclear)'!$AM$2:$AR$2)/10^9),0)</f>
        <v>-0.003856052158</v>
      </c>
      <c r="AW1281" s="160">
        <f>IF($AT$1129&gt;0,IPMT('Assumptions (Nuclear)'!$V$7,Model!Z1,'Assumptions (Nuclear)'!$V$10,'Assumptions (Nuclear)'!$V$5*Model!$AT$1129*AVERAGE('Assumptions (Nuclear)'!$AM$2:$AR$2)/10^9),0)</f>
        <v>-0.003634870918</v>
      </c>
      <c r="AX1281" s="160">
        <f>IF($AT$1129&gt;0,IPMT('Assumptions (Nuclear)'!$V$7,Model!AA1,'Assumptions (Nuclear)'!$V$10,'Assumptions (Nuclear)'!$V$5*Model!$AT$1129*AVERAGE('Assumptions (Nuclear)'!$AM$2:$AR$2)/10^9),0)</f>
        <v>-0.003403183569</v>
      </c>
      <c r="AY1281" s="160">
        <f>IF($AT$1129&gt;0,IPMT('Assumptions (Nuclear)'!$V$7,Model!AB1,'Assumptions (Nuclear)'!$V$10,'Assumptions (Nuclear)'!$V$5*Model!$AT$1129*AVERAGE('Assumptions (Nuclear)'!$AM$2:$AR$2)/10^9),0)</f>
        <v>-0.003160491071</v>
      </c>
      <c r="AZ1281" s="160">
        <f>IF($AT$1129&gt;0,IPMT('Assumptions (Nuclear)'!$V$7,Model!AC1,'Assumptions (Nuclear)'!$V$10,'Assumptions (Nuclear)'!$V$5*Model!$AT$1129*AVERAGE('Assumptions (Nuclear)'!$AM$2:$AR$2)/10^9),0)</f>
        <v>-0.00290627068</v>
      </c>
      <c r="BA1281" s="160">
        <f>IF($AT$1129&gt;0,IPMT('Assumptions (Nuclear)'!$V$7,Model!AD1,'Assumptions (Nuclear)'!$V$10,'Assumptions (Nuclear)'!$V$5*Model!$AT$1129*AVERAGE('Assumptions (Nuclear)'!$AM$2:$AR$2)/10^9),0)</f>
        <v>-0.00263997482</v>
      </c>
      <c r="BB1281" s="160">
        <f>IF($AT$1129&gt;0,IPMT('Assumptions (Nuclear)'!$V$7,Model!AE1,'Assumptions (Nuclear)'!$V$10,'Assumptions (Nuclear)'!$V$5*Model!$AT$1129*AVERAGE('Assumptions (Nuclear)'!$AM$2:$AR$2)/10^9),0)</f>
        <v>-0.002361029907</v>
      </c>
      <c r="BC1281" s="160">
        <f>IF($AT$1129&gt;0,IPMT('Assumptions (Nuclear)'!$V$7,Model!AF1,'Assumptions (Nuclear)'!$V$10,'Assumptions (Nuclear)'!$V$5*Model!$AT$1129*AVERAGE('Assumptions (Nuclear)'!$AM$2:$AR$2)/10^9),0)</f>
        <v>-0.00206883511</v>
      </c>
      <c r="BD1281" s="160">
        <f>IF($AT$1129&gt;0,IPMT('Assumptions (Nuclear)'!$V$7,Model!AG1,'Assumptions (Nuclear)'!$V$10,'Assumptions (Nuclear)'!$V$5*Model!$AT$1129*AVERAGE('Assumptions (Nuclear)'!$AM$2:$AR$2)/10^9),0)</f>
        <v>-0.00176276106</v>
      </c>
      <c r="BE1281" s="160">
        <f>IF($AT$1129&gt;0,IPMT('Assumptions (Nuclear)'!$V$7,Model!AH1,'Assumptions (Nuclear)'!$V$10,'Assumptions (Nuclear)'!$V$5*Model!$AT$1129*AVERAGE('Assumptions (Nuclear)'!$AM$2:$AR$2)/10^9),0)</f>
        <v>-0.001442148493</v>
      </c>
      <c r="BF1281" s="160">
        <f>IF($AT$1129&gt;0,IPMT('Assumptions (Nuclear)'!$V$7,Model!AI1,'Assumptions (Nuclear)'!$V$10,'Assumptions (Nuclear)'!$V$5*Model!$AT$1129*AVERAGE('Assumptions (Nuclear)'!$AM$2:$AR$2)/10^9),0)</f>
        <v>-0.00110630683</v>
      </c>
      <c r="BG1281" s="160">
        <f>IF($AT$1129&gt;0,IPMT('Assumptions (Nuclear)'!$V$7,Model!AJ1,'Assumptions (Nuclear)'!$V$10,'Assumptions (Nuclear)'!$V$5*Model!$AT$1129*AVERAGE('Assumptions (Nuclear)'!$AM$2:$AR$2)/10^9),0)</f>
        <v>-0.0007545126867</v>
      </c>
      <c r="BH1281" s="160">
        <f>IF($AT$1129&gt;0,IPMT('Assumptions (Nuclear)'!$V$7,Model!AK1,'Assumptions (Nuclear)'!$V$10,'Assumptions (Nuclear)'!$V$5*Model!$AT$1129*AVERAGE('Assumptions (Nuclear)'!$AM$2:$AR$2)/10^9),0)</f>
        <v>-0.000386008322</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-0.004320145419</v>
      </c>
      <c r="AV1282" s="160">
        <f>IF($AU$1129&gt;0,IPMT('Assumptions (Nuclear)'!$V$7,Model!X1,'Assumptions (Nuclear)'!$V$10,'Assumptions (Nuclear)'!$V$5*Model!$AU$1129*AVERAGE('Assumptions (Nuclear)'!$AN$2:$AS$2)/10^9),0)</f>
        <v>-0.004116143251</v>
      </c>
      <c r="AW1282" s="160">
        <f>IF($AU$1129&gt;0,IPMT('Assumptions (Nuclear)'!$V$7,Model!Y1,'Assumptions (Nuclear)'!$V$10,'Assumptions (Nuclear)'!$V$5*Model!$AU$1129*AVERAGE('Assumptions (Nuclear)'!$AN$2:$AS$2)/10^9),0)</f>
        <v>-0.003902450981</v>
      </c>
      <c r="AX1282" s="160">
        <f>IF($AU$1129&gt;0,IPMT('Assumptions (Nuclear)'!$V$7,Model!Z1,'Assumptions (Nuclear)'!$V$10,'Assumptions (Nuclear)'!$V$5*Model!$AU$1129*AVERAGE('Assumptions (Nuclear)'!$AN$2:$AS$2)/10^9),0)</f>
        <v>-0.003678608328</v>
      </c>
      <c r="AY1282" s="160">
        <f>IF($AU$1129&gt;0,IPMT('Assumptions (Nuclear)'!$V$7,Model!AA1,'Assumptions (Nuclear)'!$V$10,'Assumptions (Nuclear)'!$V$5*Model!$AU$1129*AVERAGE('Assumptions (Nuclear)'!$AN$2:$AS$2)/10^9),0)</f>
        <v>-0.003444133148</v>
      </c>
      <c r="AZ1282" s="160">
        <f>IF($AU$1129&gt;0,IPMT('Assumptions (Nuclear)'!$V$7,Model!AB1,'Assumptions (Nuclear)'!$V$10,'Assumptions (Nuclear)'!$V$5*Model!$AU$1129*AVERAGE('Assumptions (Nuclear)'!$AN$2:$AS$2)/10^9),0)</f>
        <v>-0.003198520398</v>
      </c>
      <c r="BA1282" s="160">
        <f>IF($AU$1129&gt;0,IPMT('Assumptions (Nuclear)'!$V$7,Model!AC1,'Assumptions (Nuclear)'!$V$10,'Assumptions (Nuclear)'!$V$5*Model!$AU$1129*AVERAGE('Assumptions (Nuclear)'!$AN$2:$AS$2)/10^9),0)</f>
        <v>-0.002941241042</v>
      </c>
      <c r="BB1282" s="160">
        <f>IF($AU$1129&gt;0,IPMT('Assumptions (Nuclear)'!$V$7,Model!AD1,'Assumptions (Nuclear)'!$V$10,'Assumptions (Nuclear)'!$V$5*Model!$AU$1129*AVERAGE('Assumptions (Nuclear)'!$AN$2:$AS$2)/10^9),0)</f>
        <v>-0.002671740917</v>
      </c>
      <c r="BC1282" s="160">
        <f>IF($AU$1129&gt;0,IPMT('Assumptions (Nuclear)'!$V$7,Model!AE1,'Assumptions (Nuclear)'!$V$10,'Assumptions (Nuclear)'!$V$5*Model!$AU$1129*AVERAGE('Assumptions (Nuclear)'!$AN$2:$AS$2)/10^9),0)</f>
        <v>-0.002389439535</v>
      </c>
      <c r="BD1282" s="160">
        <f>IF($AU$1129&gt;0,IPMT('Assumptions (Nuclear)'!$V$7,Model!AF1,'Assumptions (Nuclear)'!$V$10,'Assumptions (Nuclear)'!$V$5*Model!$AU$1129*AVERAGE('Assumptions (Nuclear)'!$AN$2:$AS$2)/10^9),0)</f>
        <v>-0.002093728838</v>
      </c>
      <c r="BE1282" s="160">
        <f>IF($AU$1129&gt;0,IPMT('Assumptions (Nuclear)'!$V$7,Model!AG1,'Assumptions (Nuclear)'!$V$10,'Assumptions (Nuclear)'!$V$5*Model!$AU$1129*AVERAGE('Assumptions (Nuclear)'!$AN$2:$AS$2)/10^9),0)</f>
        <v>-0.001783971883</v>
      </c>
      <c r="BF1282" s="160">
        <f>IF($AU$1129&gt;0,IPMT('Assumptions (Nuclear)'!$V$7,Model!AH1,'Assumptions (Nuclear)'!$V$10,'Assumptions (Nuclear)'!$V$5*Model!$AU$1129*AVERAGE('Assumptions (Nuclear)'!$AN$2:$AS$2)/10^9),0)</f>
        <v>-0.001459501473</v>
      </c>
      <c r="BG1282" s="160">
        <f>IF($AU$1129&gt;0,IPMT('Assumptions (Nuclear)'!$V$7,Model!AI1,'Assumptions (Nuclear)'!$V$10,'Assumptions (Nuclear)'!$V$5*Model!$AU$1129*AVERAGE('Assumptions (Nuclear)'!$AN$2:$AS$2)/10^9),0)</f>
        <v>-0.001119618718</v>
      </c>
      <c r="BH1282" s="160">
        <f>IF($AU$1129&gt;0,IPMT('Assumptions (Nuclear)'!$V$7,Model!AJ1,'Assumptions (Nuclear)'!$V$10,'Assumptions (Nuclear)'!$V$5*Model!$AU$1129*AVERAGE('Assumptions (Nuclear)'!$AN$2:$AS$2)/10^9),0)</f>
        <v>-0.0007635915319</v>
      </c>
      <c r="BI1282" s="160">
        <f>IF($AU$1129&gt;0,IPMT('Assumptions (Nuclear)'!$V$7,Model!AK1,'Assumptions (Nuclear)'!$V$10,'Assumptions (Nuclear)'!$V$5*Model!$AU$1129*AVERAGE('Assumptions (Nuclear)'!$AN$2:$AS$2)/10^9),0)</f>
        <v>-0.0003906530548</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-0.004371905277</v>
      </c>
      <c r="AW1283" s="160">
        <f>IF($AV$1129&gt;0,IPMT('Assumptions (Nuclear)'!$V$7,Model!X1,'Assumptions (Nuclear)'!$V$10,'Assumptions (Nuclear)'!$V$5*Model!$AV$1129*AVERAGE('Assumptions (Nuclear)'!$AO$2:$AT$2)/10^9),0)</f>
        <v>-0.00416545895</v>
      </c>
      <c r="AX1283" s="160">
        <f>IF($AV$1129&gt;0,IPMT('Assumptions (Nuclear)'!$V$7,Model!Y1,'Assumptions (Nuclear)'!$V$10,'Assumptions (Nuclear)'!$V$5*Model!$AV$1129*AVERAGE('Assumptions (Nuclear)'!$AO$2:$AT$2)/10^9),0)</f>
        <v>-0.003949206423</v>
      </c>
      <c r="AY1283" s="160">
        <f>IF($AV$1129&gt;0,IPMT('Assumptions (Nuclear)'!$V$7,Model!Z1,'Assumptions (Nuclear)'!$V$10,'Assumptions (Nuclear)'!$V$5*Model!$AV$1129*AVERAGE('Assumptions (Nuclear)'!$AO$2:$AT$2)/10^9),0)</f>
        <v>-0.003722681901</v>
      </c>
      <c r="AZ1283" s="160">
        <f>IF($AV$1129&gt;0,IPMT('Assumptions (Nuclear)'!$V$7,Model!AA1,'Assumptions (Nuclear)'!$V$10,'Assumptions (Nuclear)'!$V$5*Model!$AV$1129*AVERAGE('Assumptions (Nuclear)'!$AO$2:$AT$2)/10^9),0)</f>
        <v>-0.003485397464</v>
      </c>
      <c r="BA1283" s="160">
        <f>IF($AV$1129&gt;0,IPMT('Assumptions (Nuclear)'!$V$7,Model!AB1,'Assumptions (Nuclear)'!$V$10,'Assumptions (Nuclear)'!$V$5*Model!$AV$1129*AVERAGE('Assumptions (Nuclear)'!$AO$2:$AT$2)/10^9),0)</f>
        <v>-0.003236842016</v>
      </c>
      <c r="BB1283" s="160">
        <f>IF($AV$1129&gt;0,IPMT('Assumptions (Nuclear)'!$V$7,Model!AC1,'Assumptions (Nuclear)'!$V$10,'Assumptions (Nuclear)'!$V$5*Model!$AV$1129*AVERAGE('Assumptions (Nuclear)'!$AO$2:$AT$2)/10^9),0)</f>
        <v>-0.002976480184</v>
      </c>
      <c r="BC1283" s="160">
        <f>IF($AV$1129&gt;0,IPMT('Assumptions (Nuclear)'!$V$7,Model!AD1,'Assumptions (Nuclear)'!$V$10,'Assumptions (Nuclear)'!$V$5*Model!$AV$1129*AVERAGE('Assumptions (Nuclear)'!$AO$2:$AT$2)/10^9),0)</f>
        <v>-0.002703751165</v>
      </c>
      <c r="BD1283" s="160">
        <f>IF($AV$1129&gt;0,IPMT('Assumptions (Nuclear)'!$V$7,Model!AE1,'Assumptions (Nuclear)'!$V$10,'Assumptions (Nuclear)'!$V$5*Model!$AV$1129*AVERAGE('Assumptions (Nuclear)'!$AO$2:$AT$2)/10^9),0)</f>
        <v>-0.002418067518</v>
      </c>
      <c r="BE1283" s="160">
        <f>IF($AV$1129&gt;0,IPMT('Assumptions (Nuclear)'!$V$7,Model!AF1,'Assumptions (Nuclear)'!$V$10,'Assumptions (Nuclear)'!$V$5*Model!$AV$1129*AVERAGE('Assumptions (Nuclear)'!$AO$2:$AT$2)/10^9),0)</f>
        <v>-0.002118813898</v>
      </c>
      <c r="BF1283" s="160">
        <f>IF($AV$1129&gt;0,IPMT('Assumptions (Nuclear)'!$V$7,Model!AG1,'Assumptions (Nuclear)'!$V$10,'Assumptions (Nuclear)'!$V$5*Model!$AV$1129*AVERAGE('Assumptions (Nuclear)'!$AO$2:$AT$2)/10^9),0)</f>
        <v>-0.001805345731</v>
      </c>
      <c r="BG1283" s="160">
        <f>IF($AV$1129&gt;0,IPMT('Assumptions (Nuclear)'!$V$7,Model!AH1,'Assumptions (Nuclear)'!$V$10,'Assumptions (Nuclear)'!$V$5*Model!$AV$1129*AVERAGE('Assumptions (Nuclear)'!$AO$2:$AT$2)/10^9),0)</f>
        <v>-0.001476987826</v>
      </c>
      <c r="BH1283" s="160">
        <f>IF($AV$1129&gt;0,IPMT('Assumptions (Nuclear)'!$V$7,Model!AI1,'Assumptions (Nuclear)'!$V$10,'Assumptions (Nuclear)'!$V$5*Model!$AV$1129*AVERAGE('Assumptions (Nuclear)'!$AO$2:$AT$2)/10^9),0)</f>
        <v>-0.00113303292</v>
      </c>
      <c r="BI1283" s="160">
        <f>IF($AV$1129&gt;0,IPMT('Assumptions (Nuclear)'!$V$7,Model!AJ1,'Assumptions (Nuclear)'!$V$10,'Assumptions (Nuclear)'!$V$5*Model!$AV$1129*AVERAGE('Assumptions (Nuclear)'!$AO$2:$AT$2)/10^9),0)</f>
        <v>-0.0007727401567</v>
      </c>
      <c r="BJ1283" s="160">
        <f>IF($AV$1129&gt;0,IPMT('Assumptions (Nuclear)'!$V$7,Model!AK1,'Assumptions (Nuclear)'!$V$10,'Assumptions (Nuclear)'!$V$5*Model!$AV$1129*AVERAGE('Assumptions (Nuclear)'!$AO$2:$AT$2)/10^9),0)</f>
        <v>-0.0003953334867</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-0.004425006313</v>
      </c>
      <c r="AX1284" s="160">
        <f>IF($AW$1129&gt;0,IPMT('Assumptions (Nuclear)'!$V$7,Model!X1,'Assumptions (Nuclear)'!$V$10,'Assumptions (Nuclear)'!$V$5*Model!$AW$1129*AVERAGE('Assumptions (Nuclear)'!$AP$2:$AU$2)/10^9),0)</f>
        <v>-0.004216052495</v>
      </c>
      <c r="AY1284" s="160">
        <f>IF($AW$1129&gt;0,IPMT('Assumptions (Nuclear)'!$V$7,Model!Y1,'Assumptions (Nuclear)'!$V$10,'Assumptions (Nuclear)'!$V$5*Model!$AW$1129*AVERAGE('Assumptions (Nuclear)'!$AP$2:$AU$2)/10^9),0)</f>
        <v>-0.00399717337</v>
      </c>
      <c r="AZ1284" s="160">
        <f>IF($AW$1129&gt;0,IPMT('Assumptions (Nuclear)'!$V$7,Model!Z1,'Assumptions (Nuclear)'!$V$10,'Assumptions (Nuclear)'!$V$5*Model!$AW$1129*AVERAGE('Assumptions (Nuclear)'!$AP$2:$AU$2)/10^9),0)</f>
        <v>-0.003767897488</v>
      </c>
      <c r="BA1284" s="160">
        <f>IF($AW$1129&gt;0,IPMT('Assumptions (Nuclear)'!$V$7,Model!AA1,'Assumptions (Nuclear)'!$V$10,'Assumptions (Nuclear)'!$V$5*Model!$AW$1129*AVERAGE('Assumptions (Nuclear)'!$AP$2:$AU$2)/10^9),0)</f>
        <v>-0.003527731001</v>
      </c>
      <c r="BB1284" s="160">
        <f>IF($AW$1129&gt;0,IPMT('Assumptions (Nuclear)'!$V$7,Model!AB1,'Assumptions (Nuclear)'!$V$10,'Assumptions (Nuclear)'!$V$5*Model!$AW$1129*AVERAGE('Assumptions (Nuclear)'!$AP$2:$AU$2)/10^9),0)</f>
        <v>-0.003276156606</v>
      </c>
      <c r="BC1284" s="160">
        <f>IF($AW$1129&gt;0,IPMT('Assumptions (Nuclear)'!$V$7,Model!AC1,'Assumptions (Nuclear)'!$V$10,'Assumptions (Nuclear)'!$V$5*Model!$AW$1129*AVERAGE('Assumptions (Nuclear)'!$AP$2:$AU$2)/10^9),0)</f>
        <v>-0.003012632427</v>
      </c>
      <c r="BD1284" s="160">
        <f>IF($AW$1129&gt;0,IPMT('Assumptions (Nuclear)'!$V$7,Model!AD1,'Assumptions (Nuclear)'!$V$10,'Assumptions (Nuclear)'!$V$5*Model!$AW$1129*AVERAGE('Assumptions (Nuclear)'!$AP$2:$AU$2)/10^9),0)</f>
        <v>-0.002736590849</v>
      </c>
      <c r="BE1284" s="160">
        <f>IF($AW$1129&gt;0,IPMT('Assumptions (Nuclear)'!$V$7,Model!AE1,'Assumptions (Nuclear)'!$V$10,'Assumptions (Nuclear)'!$V$5*Model!$AW$1129*AVERAGE('Assumptions (Nuclear)'!$AP$2:$AU$2)/10^9),0)</f>
        <v>-0.002447437297</v>
      </c>
      <c r="BF1284" s="160">
        <f>IF($AW$1129&gt;0,IPMT('Assumptions (Nuclear)'!$V$7,Model!AF1,'Assumptions (Nuclear)'!$V$10,'Assumptions (Nuclear)'!$V$5*Model!$AW$1129*AVERAGE('Assumptions (Nuclear)'!$AP$2:$AU$2)/10^9),0)</f>
        <v>-0.002144548951</v>
      </c>
      <c r="BG1284" s="160">
        <f>IF($AW$1129&gt;0,IPMT('Assumptions (Nuclear)'!$V$7,Model!AG1,'Assumptions (Nuclear)'!$V$10,'Assumptions (Nuclear)'!$V$5*Model!$AW$1129*AVERAGE('Assumptions (Nuclear)'!$AP$2:$AU$2)/10^9),0)</f>
        <v>-0.001827273408</v>
      </c>
      <c r="BH1284" s="160">
        <f>IF($AW$1129&gt;0,IPMT('Assumptions (Nuclear)'!$V$7,Model!AH1,'Assumptions (Nuclear)'!$V$10,'Assumptions (Nuclear)'!$V$5*Model!$AW$1129*AVERAGE('Assumptions (Nuclear)'!$AP$2:$AU$2)/10^9),0)</f>
        <v>-0.001494927278</v>
      </c>
      <c r="BI1284" s="160">
        <f>IF($AW$1129&gt;0,IPMT('Assumptions (Nuclear)'!$V$7,Model!AI1,'Assumptions (Nuclear)'!$V$10,'Assumptions (Nuclear)'!$V$5*Model!$AW$1129*AVERAGE('Assumptions (Nuclear)'!$AP$2:$AU$2)/10^9),0)</f>
        <v>-0.001146794706</v>
      </c>
      <c r="BJ1284" s="160">
        <f>IF($AW$1129&gt;0,IPMT('Assumptions (Nuclear)'!$V$7,Model!AJ1,'Assumptions (Nuclear)'!$V$10,'Assumptions (Nuclear)'!$V$5*Model!$AW$1129*AVERAGE('Assumptions (Nuclear)'!$AP$2:$AU$2)/10^9),0)</f>
        <v>-0.0007821258364</v>
      </c>
      <c r="BK1284" s="160">
        <f>IF($AW$1129&gt;0,IPMT('Assumptions (Nuclear)'!$V$7,Model!AK1,'Assumptions (Nuclear)'!$V$10,'Assumptions (Nuclear)'!$V$5*Model!$AW$1129*AVERAGE('Assumptions (Nuclear)'!$AP$2:$AU$2)/10^9),0)</f>
        <v>-0.0004001351959</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-0.004478299767</v>
      </c>
      <c r="AY1285" s="160">
        <f>IF($AX$1129&gt;0,IPMT('Assumptions (Nuclear)'!$V$7,Model!X1,'Assumptions (Nuclear)'!$V$10,'Assumptions (Nuclear)'!$V$5*Model!$AX$1129*AVERAGE('Assumptions (Nuclear)'!$AQ$2:$AV$2)/10^9),0)</f>
        <v>-0.004266829372</v>
      </c>
      <c r="AZ1285" s="160">
        <f>IF($AX$1129&gt;0,IPMT('Assumptions (Nuclear)'!$V$7,Model!Y1,'Assumptions (Nuclear)'!$V$10,'Assumptions (Nuclear)'!$V$5*Model!$AX$1129*AVERAGE('Assumptions (Nuclear)'!$AQ$2:$AV$2)/10^9),0)</f>
        <v>-0.004045314133</v>
      </c>
      <c r="BA1285" s="160">
        <f>IF($AX$1129&gt;0,IPMT('Assumptions (Nuclear)'!$V$7,Model!Z1,'Assumptions (Nuclear)'!$V$10,'Assumptions (Nuclear)'!$V$5*Model!$AX$1129*AVERAGE('Assumptions (Nuclear)'!$AQ$2:$AV$2)/10^9),0)</f>
        <v>-0.00381327692</v>
      </c>
      <c r="BB1285" s="160">
        <f>IF($AX$1129&gt;0,IPMT('Assumptions (Nuclear)'!$V$7,Model!AA1,'Assumptions (Nuclear)'!$V$10,'Assumptions (Nuclear)'!$V$5*Model!$AX$1129*AVERAGE('Assumptions (Nuclear)'!$AQ$2:$AV$2)/10^9),0)</f>
        <v>-0.003570217939</v>
      </c>
      <c r="BC1285" s="160">
        <f>IF($AX$1129&gt;0,IPMT('Assumptions (Nuclear)'!$V$7,Model!AB1,'Assumptions (Nuclear)'!$V$10,'Assumptions (Nuclear)'!$V$5*Model!$AX$1129*AVERAGE('Assumptions (Nuclear)'!$AQ$2:$AV$2)/10^9),0)</f>
        <v>-0.003315613657</v>
      </c>
      <c r="BD1285" s="160">
        <f>IF($AX$1129&gt;0,IPMT('Assumptions (Nuclear)'!$V$7,Model!AC1,'Assumptions (Nuclear)'!$V$10,'Assumptions (Nuclear)'!$V$5*Model!$AX$1129*AVERAGE('Assumptions (Nuclear)'!$AQ$2:$AV$2)/10^9),0)</f>
        <v>-0.003048915672</v>
      </c>
      <c r="BE1285" s="160">
        <f>IF($AX$1129&gt;0,IPMT('Assumptions (Nuclear)'!$V$7,Model!AD1,'Assumptions (Nuclear)'!$V$10,'Assumptions (Nuclear)'!$V$5*Model!$AX$1129*AVERAGE('Assumptions (Nuclear)'!$AQ$2:$AV$2)/10^9),0)</f>
        <v>-0.002769549532</v>
      </c>
      <c r="BF1285" s="160">
        <f>IF($AX$1129&gt;0,IPMT('Assumptions (Nuclear)'!$V$7,Model!AE1,'Assumptions (Nuclear)'!$V$10,'Assumptions (Nuclear)'!$V$5*Model!$AX$1129*AVERAGE('Assumptions (Nuclear)'!$AQ$2:$AV$2)/10^9),0)</f>
        <v>-0.002476913501</v>
      </c>
      <c r="BG1285" s="160">
        <f>IF($AX$1129&gt;0,IPMT('Assumptions (Nuclear)'!$V$7,Model!AF1,'Assumptions (Nuclear)'!$V$10,'Assumptions (Nuclear)'!$V$5*Model!$AX$1129*AVERAGE('Assumptions (Nuclear)'!$AQ$2:$AV$2)/10^9),0)</f>
        <v>-0.002170377258</v>
      </c>
      <c r="BH1285" s="160">
        <f>IF($AX$1129&gt;0,IPMT('Assumptions (Nuclear)'!$V$7,Model!AG1,'Assumptions (Nuclear)'!$V$10,'Assumptions (Nuclear)'!$V$5*Model!$AX$1129*AVERAGE('Assumptions (Nuclear)'!$AQ$2:$AV$2)/10^9),0)</f>
        <v>-0.001849280544</v>
      </c>
      <c r="BI1285" s="160">
        <f>IF($AX$1129&gt;0,IPMT('Assumptions (Nuclear)'!$V$7,Model!AH1,'Assumptions (Nuclear)'!$V$10,'Assumptions (Nuclear)'!$V$5*Model!$AX$1129*AVERAGE('Assumptions (Nuclear)'!$AQ$2:$AV$2)/10^9),0)</f>
        <v>-0.001512931735</v>
      </c>
      <c r="BJ1285" s="160">
        <f>IF($AX$1129&gt;0,IPMT('Assumptions (Nuclear)'!$V$7,Model!AI1,'Assumptions (Nuclear)'!$V$10,'Assumptions (Nuclear)'!$V$5*Model!$AX$1129*AVERAGE('Assumptions (Nuclear)'!$AQ$2:$AV$2)/10^9),0)</f>
        <v>-0.001160606358</v>
      </c>
      <c r="BK1285" s="160">
        <f>IF($AX$1129&gt;0,IPMT('Assumptions (Nuclear)'!$V$7,Model!AJ1,'Assumptions (Nuclear)'!$V$10,'Assumptions (Nuclear)'!$V$5*Model!$AX$1129*AVERAGE('Assumptions (Nuclear)'!$AQ$2:$AV$2)/10^9),0)</f>
        <v>-0.0007915455264</v>
      </c>
      <c r="BL1285" s="160">
        <f>IF($AX$1129&gt;0,IPMT('Assumptions (Nuclear)'!$V$7,Model!AK1,'Assumptions (Nuclear)'!$V$10,'Assumptions (Nuclear)'!$V$5*Model!$AX$1129*AVERAGE('Assumptions (Nuclear)'!$AQ$2:$AV$2)/10^9),0)</f>
        <v>-0.0004049543047</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-0.0045315383</v>
      </c>
      <c r="AZ1286" s="160">
        <f>IF($AY$1129&gt;0,IPMT('Assumptions (Nuclear)'!$V$7,Model!X1,'Assumptions (Nuclear)'!$V$10,'Assumptions (Nuclear)'!$V$5*Model!$AY$1129*AVERAGE('Assumptions (Nuclear)'!$AR$2:$AW$2)/10^9),0)</f>
        <v>-0.004317553921</v>
      </c>
      <c r="BA1286" s="160">
        <f>IF($AY$1129&gt;0,IPMT('Assumptions (Nuclear)'!$V$7,Model!Y1,'Assumptions (Nuclear)'!$V$10,'Assumptions (Nuclear)'!$V$5*Model!$AY$1129*AVERAGE('Assumptions (Nuclear)'!$AR$2:$AW$2)/10^9),0)</f>
        <v>-0.004093405284</v>
      </c>
      <c r="BB1286" s="160">
        <f>IF($AY$1129&gt;0,IPMT('Assumptions (Nuclear)'!$V$7,Model!Z1,'Assumptions (Nuclear)'!$V$10,'Assumptions (Nuclear)'!$V$5*Model!$AY$1129*AVERAGE('Assumptions (Nuclear)'!$AR$2:$AW$2)/10^9),0)</f>
        <v>-0.003858609587</v>
      </c>
      <c r="BC1286" s="160">
        <f>IF($AY$1129&gt;0,IPMT('Assumptions (Nuclear)'!$V$7,Model!AA1,'Assumptions (Nuclear)'!$V$10,'Assumptions (Nuclear)'!$V$5*Model!$AY$1129*AVERAGE('Assumptions (Nuclear)'!$AR$2:$AW$2)/10^9),0)</f>
        <v>-0.003612661094</v>
      </c>
      <c r="BD1286" s="160">
        <f>IF($AY$1129&gt;0,IPMT('Assumptions (Nuclear)'!$V$7,Model!AB1,'Assumptions (Nuclear)'!$V$10,'Assumptions (Nuclear)'!$V$5*Model!$AY$1129*AVERAGE('Assumptions (Nuclear)'!$AR$2:$AW$2)/10^9),0)</f>
        <v>-0.003355030047</v>
      </c>
      <c r="BE1286" s="160">
        <f>IF($AY$1129&gt;0,IPMT('Assumptions (Nuclear)'!$V$7,Model!AC1,'Assumptions (Nuclear)'!$V$10,'Assumptions (Nuclear)'!$V$5*Model!$AY$1129*AVERAGE('Assumptions (Nuclear)'!$AR$2:$AW$2)/10^9),0)</f>
        <v>-0.003085161526</v>
      </c>
      <c r="BF1286" s="160">
        <f>IF($AY$1129&gt;0,IPMT('Assumptions (Nuclear)'!$V$7,Model!AD1,'Assumptions (Nuclear)'!$V$10,'Assumptions (Nuclear)'!$V$5*Model!$AY$1129*AVERAGE('Assumptions (Nuclear)'!$AR$2:$AW$2)/10^9),0)</f>
        <v>-0.00280247425</v>
      </c>
      <c r="BG1286" s="160">
        <f>IF($AY$1129&gt;0,IPMT('Assumptions (Nuclear)'!$V$7,Model!AE1,'Assumptions (Nuclear)'!$V$10,'Assumptions (Nuclear)'!$V$5*Model!$AY$1129*AVERAGE('Assumptions (Nuclear)'!$AR$2:$AW$2)/10^9),0)</f>
        <v>-0.002506359328</v>
      </c>
      <c r="BH1286" s="160">
        <f>IF($AY$1129&gt;0,IPMT('Assumptions (Nuclear)'!$V$7,Model!AF1,'Assumptions (Nuclear)'!$V$10,'Assumptions (Nuclear)'!$V$5*Model!$AY$1129*AVERAGE('Assumptions (Nuclear)'!$AR$2:$AW$2)/10^9),0)</f>
        <v>-0.002196178948</v>
      </c>
      <c r="BI1286" s="160">
        <f>IF($AY$1129&gt;0,IPMT('Assumptions (Nuclear)'!$V$7,Model!AG1,'Assumptions (Nuclear)'!$V$10,'Assumptions (Nuclear)'!$V$5*Model!$AY$1129*AVERAGE('Assumptions (Nuclear)'!$AR$2:$AW$2)/10^9),0)</f>
        <v>-0.001871265</v>
      </c>
      <c r="BJ1286" s="160">
        <f>IF($AY$1129&gt;0,IPMT('Assumptions (Nuclear)'!$V$7,Model!AH1,'Assumptions (Nuclear)'!$V$10,'Assumptions (Nuclear)'!$V$5*Model!$AY$1129*AVERAGE('Assumptions (Nuclear)'!$AR$2:$AW$2)/10^9),0)</f>
        <v>-0.001530917639</v>
      </c>
      <c r="BK1286" s="160">
        <f>IF($AY$1129&gt;0,IPMT('Assumptions (Nuclear)'!$V$7,Model!AI1,'Assumptions (Nuclear)'!$V$10,'Assumptions (Nuclear)'!$V$5*Model!$AY$1129*AVERAGE('Assumptions (Nuclear)'!$AR$2:$AW$2)/10^9),0)</f>
        <v>-0.001174403778</v>
      </c>
      <c r="BL1286" s="160">
        <f>IF($AY$1129&gt;0,IPMT('Assumptions (Nuclear)'!$V$7,Model!AJ1,'Assumptions (Nuclear)'!$V$10,'Assumptions (Nuclear)'!$V$5*Model!$AY$1129*AVERAGE('Assumptions (Nuclear)'!$AR$2:$AW$2)/10^9),0)</f>
        <v>-0.000800955509</v>
      </c>
      <c r="BM1286" s="160">
        <f>IF($AY$1129&gt;0,IPMT('Assumptions (Nuclear)'!$V$7,Model!AK1,'Assumptions (Nuclear)'!$V$10,'Assumptions (Nuclear)'!$V$5*Model!$AY$1129*AVERAGE('Assumptions (Nuclear)'!$AR$2:$AW$2)/10^9),0)</f>
        <v>-0.0004097684472</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-0.004585515229</v>
      </c>
      <c r="BA1287" s="160">
        <f>IF($AZ$1129&gt;0,IPMT('Assumptions (Nuclear)'!$V$7,Model!X1,'Assumptions (Nuclear)'!$V$10,'Assumptions (Nuclear)'!$V$5*Model!$AZ$1129*AVERAGE('Assumptions (Nuclear)'!$AS$2:$AX$2)/10^9),0)</f>
        <v>-0.004368981998</v>
      </c>
      <c r="BB1287" s="160">
        <f>IF($AZ$1129&gt;0,IPMT('Assumptions (Nuclear)'!$V$7,Model!Y1,'Assumptions (Nuclear)'!$V$10,'Assumptions (Nuclear)'!$V$5*Model!$AZ$1129*AVERAGE('Assumptions (Nuclear)'!$AS$2:$AX$2)/10^9),0)</f>
        <v>-0.004142163439</v>
      </c>
      <c r="BC1287" s="160">
        <f>IF($AZ$1129&gt;0,IPMT('Assumptions (Nuclear)'!$V$7,Model!Z1,'Assumptions (Nuclear)'!$V$10,'Assumptions (Nuclear)'!$V$5*Model!$AZ$1129*AVERAGE('Assumptions (Nuclear)'!$AS$2:$AX$2)/10^9),0)</f>
        <v>-0.003904570998</v>
      </c>
      <c r="BD1287" s="160">
        <f>IF($AZ$1129&gt;0,IPMT('Assumptions (Nuclear)'!$V$7,Model!AA1,'Assumptions (Nuclear)'!$V$10,'Assumptions (Nuclear)'!$V$5*Model!$AZ$1129*AVERAGE('Assumptions (Nuclear)'!$AS$2:$AX$2)/10^9),0)</f>
        <v>-0.003655692916</v>
      </c>
      <c r="BE1287" s="160">
        <f>IF($AZ$1129&gt;0,IPMT('Assumptions (Nuclear)'!$V$7,Model!AB1,'Assumptions (Nuclear)'!$V$10,'Assumptions (Nuclear)'!$V$5*Model!$AZ$1129*AVERAGE('Assumptions (Nuclear)'!$AS$2:$AX$2)/10^9),0)</f>
        <v>-0.003394993125</v>
      </c>
      <c r="BF1287" s="160">
        <f>IF($AZ$1129&gt;0,IPMT('Assumptions (Nuclear)'!$V$7,Model!AC1,'Assumptions (Nuclear)'!$V$10,'Assumptions (Nuclear)'!$V$5*Model!$AZ$1129*AVERAGE('Assumptions (Nuclear)'!$AS$2:$AX$2)/10^9),0)</f>
        <v>-0.003121910094</v>
      </c>
      <c r="BG1287" s="160">
        <f>IF($AZ$1129&gt;0,IPMT('Assumptions (Nuclear)'!$V$7,Model!AD1,'Assumptions (Nuclear)'!$V$10,'Assumptions (Nuclear)'!$V$5*Model!$AZ$1129*AVERAGE('Assumptions (Nuclear)'!$AS$2:$AX$2)/10^9),0)</f>
        <v>-0.002835855619</v>
      </c>
      <c r="BH1287" s="160">
        <f>IF($AZ$1129&gt;0,IPMT('Assumptions (Nuclear)'!$V$7,Model!AE1,'Assumptions (Nuclear)'!$V$10,'Assumptions (Nuclear)'!$V$5*Model!$AZ$1129*AVERAGE('Assumptions (Nuclear)'!$AS$2:$AX$2)/10^9),0)</f>
        <v>-0.002536213557</v>
      </c>
      <c r="BI1287" s="160">
        <f>IF($AZ$1129&gt;0,IPMT('Assumptions (Nuclear)'!$V$7,Model!AF1,'Assumptions (Nuclear)'!$V$10,'Assumptions (Nuclear)'!$V$5*Model!$AZ$1129*AVERAGE('Assumptions (Nuclear)'!$AS$2:$AX$2)/10^9),0)</f>
        <v>-0.002222338496</v>
      </c>
      <c r="BJ1287" s="160">
        <f>IF($AZ$1129&gt;0,IPMT('Assumptions (Nuclear)'!$V$7,Model!AG1,'Assumptions (Nuclear)'!$V$10,'Assumptions (Nuclear)'!$V$5*Model!$AZ$1129*AVERAGE('Assumptions (Nuclear)'!$AS$2:$AX$2)/10^9),0)</f>
        <v>-0.00189355437</v>
      </c>
      <c r="BK1287" s="160">
        <f>IF($AZ$1129&gt;0,IPMT('Assumptions (Nuclear)'!$V$7,Model!AH1,'Assumptions (Nuclear)'!$V$10,'Assumptions (Nuclear)'!$V$5*Model!$AZ$1129*AVERAGE('Assumptions (Nuclear)'!$AS$2:$AX$2)/10^9),0)</f>
        <v>-0.001549152999</v>
      </c>
      <c r="BL1287" s="160">
        <f>IF($AZ$1129&gt;0,IPMT('Assumptions (Nuclear)'!$V$7,Model!AI1,'Assumptions (Nuclear)'!$V$10,'Assumptions (Nuclear)'!$V$5*Model!$AZ$1129*AVERAGE('Assumptions (Nuclear)'!$AS$2:$AX$2)/10^9),0)</f>
        <v>-0.001188392562</v>
      </c>
      <c r="BM1287" s="160">
        <f>IF($AZ$1129&gt;0,IPMT('Assumptions (Nuclear)'!$V$7,Model!AJ1,'Assumptions (Nuclear)'!$V$10,'Assumptions (Nuclear)'!$V$5*Model!$AZ$1129*AVERAGE('Assumptions (Nuclear)'!$AS$2:$AX$2)/10^9),0)</f>
        <v>-0.0008104960039</v>
      </c>
      <c r="BN1287" s="160">
        <f>IF($AZ$1129&gt;0,IPMT('Assumptions (Nuclear)'!$V$7,Model!AK1,'Assumptions (Nuclear)'!$V$10,'Assumptions (Nuclear)'!$V$5*Model!$AZ$1129*AVERAGE('Assumptions (Nuclear)'!$AS$2:$AX$2)/10^9),0)</f>
        <v>-0.0004146493598</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-0.2713635431</v>
      </c>
      <c r="BB1288" s="160">
        <f>IF($BA$1129&gt;0,IPMT('Assumptions (Nuclear)'!$V$7,Model!X1,'Assumptions (Nuclear)'!$V$10,'Assumptions (Nuclear)'!$V$5*Model!$BA$1129*AVERAGE('Assumptions (Nuclear)'!$AT$2:$AY$2)/10^9),0)</f>
        <v>-0.2585494488</v>
      </c>
      <c r="BC1288" s="160">
        <f>IF($BA$1129&gt;0,IPMT('Assumptions (Nuclear)'!$V$7,Model!Y1,'Assumptions (Nuclear)'!$V$10,'Assumptions (Nuclear)'!$V$5*Model!$BA$1129*AVERAGE('Assumptions (Nuclear)'!$AT$2:$AY$2)/10^9),0)</f>
        <v>-0.2451266849</v>
      </c>
      <c r="BD1288" s="160">
        <f>IF($BA$1129&gt;0,IPMT('Assumptions (Nuclear)'!$V$7,Model!Z1,'Assumptions (Nuclear)'!$V$10,'Assumptions (Nuclear)'!$V$5*Model!$BA$1129*AVERAGE('Assumptions (Nuclear)'!$AT$2:$AY$2)/10^9),0)</f>
        <v>-0.2310663398</v>
      </c>
      <c r="BE1288" s="160">
        <f>IF($BA$1129&gt;0,IPMT('Assumptions (Nuclear)'!$V$7,Model!AA1,'Assumptions (Nuclear)'!$V$10,'Assumptions (Nuclear)'!$V$5*Model!$BA$1129*AVERAGE('Assumptions (Nuclear)'!$AT$2:$AY$2)/10^9),0)</f>
        <v>-0.2163381283</v>
      </c>
      <c r="BF1288" s="160">
        <f>IF($BA$1129&gt;0,IPMT('Assumptions (Nuclear)'!$V$7,Model!AB1,'Assumptions (Nuclear)'!$V$10,'Assumptions (Nuclear)'!$V$5*Model!$BA$1129*AVERAGE('Assumptions (Nuclear)'!$AT$2:$AY$2)/10^9),0)</f>
        <v>-0.2009103268</v>
      </c>
      <c r="BG1288" s="160">
        <f>IF($BA$1129&gt;0,IPMT('Assumptions (Nuclear)'!$V$7,Model!AC1,'Assumptions (Nuclear)'!$V$10,'Assumptions (Nuclear)'!$V$5*Model!$BA$1129*AVERAGE('Assumptions (Nuclear)'!$AT$2:$AY$2)/10^9),0)</f>
        <v>-0.1847497047</v>
      </c>
      <c r="BH1288" s="160">
        <f>IF($BA$1129&gt;0,IPMT('Assumptions (Nuclear)'!$V$7,Model!AD1,'Assumptions (Nuclear)'!$V$10,'Assumptions (Nuclear)'!$V$5*Model!$BA$1129*AVERAGE('Assumptions (Nuclear)'!$AT$2:$AY$2)/10^9),0)</f>
        <v>-0.167821453</v>
      </c>
      <c r="BI1288" s="160">
        <f>IF($BA$1129&gt;0,IPMT('Assumptions (Nuclear)'!$V$7,Model!AE1,'Assumptions (Nuclear)'!$V$10,'Assumptions (Nuclear)'!$V$5*Model!$BA$1129*AVERAGE('Assumptions (Nuclear)'!$AT$2:$AY$2)/10^9),0)</f>
        <v>-0.1500891094</v>
      </c>
      <c r="BJ1288" s="160">
        <f>IF($BA$1129&gt;0,IPMT('Assumptions (Nuclear)'!$V$7,Model!AF1,'Assumptions (Nuclear)'!$V$10,'Assumptions (Nuclear)'!$V$5*Model!$BA$1129*AVERAGE('Assumptions (Nuclear)'!$AT$2:$AY$2)/10^9),0)</f>
        <v>-0.1315144794</v>
      </c>
      <c r="BK1288" s="160">
        <f>IF($BA$1129&gt;0,IPMT('Assumptions (Nuclear)'!$V$7,Model!AG1,'Assumptions (Nuclear)'!$V$10,'Assumptions (Nuclear)'!$V$5*Model!$BA$1129*AVERAGE('Assumptions (Nuclear)'!$AT$2:$AY$2)/10^9),0)</f>
        <v>-0.1120575546</v>
      </c>
      <c r="BL1288" s="160">
        <f>IF($BA$1129&gt;0,IPMT('Assumptions (Nuclear)'!$V$7,Model!AH1,'Assumptions (Nuclear)'!$V$10,'Assumptions (Nuclear)'!$V$5*Model!$BA$1129*AVERAGE('Assumptions (Nuclear)'!$AT$2:$AY$2)/10^9),0)</f>
        <v>-0.09167642577</v>
      </c>
      <c r="BM1288" s="160">
        <f>IF($BA$1129&gt;0,IPMT('Assumptions (Nuclear)'!$V$7,Model!AI1,'Assumptions (Nuclear)'!$V$10,'Assumptions (Nuclear)'!$V$5*Model!$BA$1129*AVERAGE('Assumptions (Nuclear)'!$AT$2:$AY$2)/10^9),0)</f>
        <v>-0.07032719335</v>
      </c>
      <c r="BN1288" s="160">
        <f>IF($BA$1129&gt;0,IPMT('Assumptions (Nuclear)'!$V$7,Model!AJ1,'Assumptions (Nuclear)'!$V$10,'Assumptions (Nuclear)'!$V$5*Model!$BA$1129*AVERAGE('Assumptions (Nuclear)'!$AT$2:$AY$2)/10^9),0)</f>
        <v>-0.04796387239</v>
      </c>
      <c r="BO1288" s="160">
        <f>IF($BA$1129&gt;0,IPMT('Assumptions (Nuclear)'!$V$7,Model!AK1,'Assumptions (Nuclear)'!$V$10,'Assumptions (Nuclear)'!$V$5*Model!$BA$1129*AVERAGE('Assumptions (Nuclear)'!$AT$2:$AY$2)/10^9),0)</f>
        <v>-0.02453829369</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0.008360008449</v>
      </c>
      <c r="Y1289" s="160">
        <f t="shared" si="50"/>
        <v>0.02437819456</v>
      </c>
      <c r="Z1289" s="160">
        <f t="shared" si="50"/>
        <v>0.03906992238</v>
      </c>
      <c r="AA1289" s="160">
        <f t="shared" si="50"/>
        <v>0.05257888105</v>
      </c>
      <c r="AB1289" s="160">
        <f t="shared" si="50"/>
        <v>0.06499883764</v>
      </c>
      <c r="AC1289" s="160">
        <f t="shared" si="50"/>
        <v>0.07641657484</v>
      </c>
      <c r="AD1289" s="160">
        <f t="shared" si="50"/>
        <v>0.08743678799</v>
      </c>
      <c r="AE1289" s="160">
        <f t="shared" si="50"/>
        <v>0.09860560108</v>
      </c>
      <c r="AF1289" s="160">
        <f t="shared" si="50"/>
        <v>0.1099430731</v>
      </c>
      <c r="AG1289" s="160">
        <f t="shared" si="50"/>
        <v>0.1214196257</v>
      </c>
      <c r="AH1289" s="160">
        <f t="shared" si="50"/>
        <v>0.1330682605</v>
      </c>
      <c r="AI1289" s="160">
        <f t="shared" si="50"/>
        <v>0.1448536676</v>
      </c>
      <c r="AJ1289" s="160">
        <f t="shared" si="50"/>
        <v>0.1568071034</v>
      </c>
      <c r="AK1289" s="160">
        <f t="shared" si="50"/>
        <v>0.1688940487</v>
      </c>
      <c r="AL1289" s="160">
        <f t="shared" si="50"/>
        <v>0.1811480094</v>
      </c>
      <c r="AM1289" s="160">
        <f t="shared" si="50"/>
        <v>0.1886045953</v>
      </c>
      <c r="AN1289" s="160">
        <f t="shared" si="50"/>
        <v>0.191201263</v>
      </c>
      <c r="AO1289" s="160">
        <f t="shared" si="50"/>
        <v>0.1937886466</v>
      </c>
      <c r="AP1289" s="160">
        <f t="shared" si="50"/>
        <v>0.1963686154</v>
      </c>
      <c r="AQ1289" s="160">
        <f t="shared" si="50"/>
        <v>0.1989523528</v>
      </c>
      <c r="AR1289" s="160">
        <f t="shared" si="50"/>
        <v>0.2015440072</v>
      </c>
      <c r="AS1289" s="160">
        <f t="shared" si="50"/>
        <v>0.2041415788</v>
      </c>
      <c r="AT1289" s="160">
        <f t="shared" si="50"/>
        <v>0.2067475664</v>
      </c>
      <c r="AU1289" s="160">
        <f t="shared" si="50"/>
        <v>0.2093626883</v>
      </c>
      <c r="AV1289" s="160">
        <f t="shared" si="50"/>
        <v>0.2119864225</v>
      </c>
      <c r="AW1289" s="160">
        <f t="shared" si="50"/>
        <v>0.214622742</v>
      </c>
      <c r="AX1289" s="160">
        <f t="shared" si="50"/>
        <v>0.2172753873</v>
      </c>
      <c r="AY1289" s="160">
        <f t="shared" si="50"/>
        <v>0.2199442681</v>
      </c>
      <c r="AZ1289" s="160">
        <f t="shared" si="50"/>
        <v>0.2226309171</v>
      </c>
      <c r="BA1289" s="160">
        <f t="shared" si="50"/>
        <v>0.9272416527</v>
      </c>
      <c r="BB1289" s="160">
        <f t="shared" si="50"/>
        <v>1.549327818</v>
      </c>
      <c r="BC1289" s="160">
        <f t="shared" si="50"/>
        <v>1.39509558</v>
      </c>
      <c r="BD1289" s="160">
        <f t="shared" si="50"/>
        <v>1.256993792</v>
      </c>
      <c r="BE1289" s="160">
        <f t="shared" si="50"/>
        <v>1.131992423</v>
      </c>
      <c r="BF1289" s="160">
        <f t="shared" si="50"/>
        <v>1.018512814</v>
      </c>
      <c r="BG1289" s="160">
        <f t="shared" si="50"/>
        <v>0.9585190222</v>
      </c>
      <c r="BH1289" s="160">
        <f t="shared" si="50"/>
        <v>0.9455015475</v>
      </c>
      <c r="BI1289" s="160">
        <f t="shared" si="50"/>
        <v>0.933730226</v>
      </c>
      <c r="BJ1289" s="160">
        <f t="shared" si="50"/>
        <v>0.9189673965</v>
      </c>
      <c r="BK1289" s="160">
        <f t="shared" si="50"/>
        <v>0.9068764987</v>
      </c>
      <c r="BL1289" s="160">
        <f t="shared" si="50"/>
        <v>0.8917904713</v>
      </c>
      <c r="BM1289" s="160">
        <f t="shared" si="50"/>
        <v>0.8793712922</v>
      </c>
      <c r="BN1289" s="160">
        <f t="shared" si="50"/>
        <v>0.8639543881</v>
      </c>
      <c r="BO1289" s="160">
        <f t="shared" si="50"/>
        <v>0.8512030577</v>
      </c>
      <c r="BP1289" s="160">
        <f t="shared" si="50"/>
        <v>0.4213276064</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0.008360008449</v>
      </c>
      <c r="Y1311" s="160">
        <f>IF($X$1129&gt;0,'Assumptions (Nuclear)'!W11*Model!$X$1129*average('Assumptions (Nuclear)'!$Q$2:$V$2)/10^9,0)</f>
        <v>0.01588401605</v>
      </c>
      <c r="Z1311" s="160">
        <f>IF($X$1129&gt;0,'Assumptions (Nuclear)'!X11*Model!$X$1129*average('Assumptions (Nuclear)'!$Q$2:$V$2)/10^9,0)</f>
        <v>0.01429561445</v>
      </c>
      <c r="AA1311" s="160">
        <f>IF($X$1129&gt;0,'Assumptions (Nuclear)'!Y11*Model!$X$1129*average('Assumptions (Nuclear)'!$Q$2:$V$2)/10^9,0)</f>
        <v>0.01287441301</v>
      </c>
      <c r="AB1311" s="160">
        <f>IF($X$1129&gt;0,'Assumptions (Nuclear)'!Z11*Model!$X$1129*average('Assumptions (Nuclear)'!$Q$2:$V$2)/10^9,0)</f>
        <v>0.01158697171</v>
      </c>
      <c r="AC1311" s="160">
        <f>IF($X$1129&gt;0,'Assumptions (Nuclear)'!AA11*Model!$X$1129*average('Assumptions (Nuclear)'!$Q$2:$V$2)/10^9,0)</f>
        <v>0.01041657053</v>
      </c>
      <c r="AD1311" s="160">
        <f>IF($X$1129&gt;0,'Assumptions (Nuclear)'!AB11*Model!$X$1129*average('Assumptions (Nuclear)'!$Q$2:$V$2)/10^9,0)</f>
        <v>0.00986480997</v>
      </c>
      <c r="AE1311" s="160">
        <f>IF($X$1129&gt;0,'Assumptions (Nuclear)'!AC11*Model!$X$1129*average('Assumptions (Nuclear)'!$Q$2:$V$2)/10^9,0)</f>
        <v>0.00986480997</v>
      </c>
      <c r="AF1311" s="160">
        <f>IF($X$1129&gt;0,'Assumptions (Nuclear)'!AD11*Model!$X$1129*average('Assumptions (Nuclear)'!$Q$2:$V$2)/10^9,0)</f>
        <v>0.009881529987</v>
      </c>
      <c r="AG1311" s="160">
        <f>IF($X$1129&gt;0,'Assumptions (Nuclear)'!AE11*Model!$X$1129*average('Assumptions (Nuclear)'!$Q$2:$V$2)/10^9,0)</f>
        <v>0.00986480997</v>
      </c>
      <c r="AH1311" s="160">
        <f>IF($X$1129&gt;0,'Assumptions (Nuclear)'!AF11*Model!$X$1129*average('Assumptions (Nuclear)'!$Q$2:$V$2)/10^9,0)</f>
        <v>0.009881529987</v>
      </c>
      <c r="AI1311" s="160">
        <f>IF($X$1129&gt;0,'Assumptions (Nuclear)'!AG11*Model!$X$1129*average('Assumptions (Nuclear)'!$Q$2:$V$2)/10^9,0)</f>
        <v>0.00986480997</v>
      </c>
      <c r="AJ1311" s="160">
        <f>IF($X$1129&gt;0,'Assumptions (Nuclear)'!AH11*Model!$X$1129*average('Assumptions (Nuclear)'!$Q$2:$V$2)/10^9,0)</f>
        <v>0.009881529987</v>
      </c>
      <c r="AK1311" s="160">
        <f>IF($X$1129&gt;0,'Assumptions (Nuclear)'!AI11*Model!$X$1129*average('Assumptions (Nuclear)'!$Q$2:$V$2)/10^9,0)</f>
        <v>0.00986480997</v>
      </c>
      <c r="AL1311" s="160">
        <f>IF($X$1129&gt;0,'Assumptions (Nuclear)'!AJ11*Model!$X$1129*average('Assumptions (Nuclear)'!$Q$2:$V$2)/10^9,0)</f>
        <v>0.009881529987</v>
      </c>
      <c r="AM1311" s="160">
        <f>IF($X$1129&gt;0,'Assumptions (Nuclear)'!AK11*Model!$X$1129*average('Assumptions (Nuclear)'!$Q$2:$V$2)/10^9,0)</f>
        <v>0.004932404985</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0.008494178505</v>
      </c>
      <c r="Z1312" s="160">
        <f>IF($Y$1129&gt;0,'Assumptions (Nuclear)'!W11*Model!$Y$1129*AVERAGE('Assumptions (Nuclear)'!$R$2:$W$2)/10^9,0)</f>
        <v>0.01613893916</v>
      </c>
      <c r="AA1312" s="160">
        <f>IF($Y$1129&gt;0,'Assumptions (Nuclear)'!X11*Model!$Y$1129*AVERAGE('Assumptions (Nuclear)'!$R$2:$W$2)/10^9,0)</f>
        <v>0.01452504524</v>
      </c>
      <c r="AB1312" s="160">
        <f>IF($Y$1129&gt;0,'Assumptions (Nuclear)'!Y11*Model!$Y$1129*AVERAGE('Assumptions (Nuclear)'!$R$2:$W$2)/10^9,0)</f>
        <v>0.0130810349</v>
      </c>
      <c r="AC1312" s="160">
        <f>IF($Y$1129&gt;0,'Assumptions (Nuclear)'!Z11*Model!$Y$1129*AVERAGE('Assumptions (Nuclear)'!$R$2:$W$2)/10^9,0)</f>
        <v>0.01177293141</v>
      </c>
      <c r="AD1312" s="160">
        <f>IF($Y$1129&gt;0,'Assumptions (Nuclear)'!AA11*Model!$Y$1129*AVERAGE('Assumptions (Nuclear)'!$R$2:$W$2)/10^9,0)</f>
        <v>0.01058374642</v>
      </c>
      <c r="AE1312" s="160">
        <f>IF($Y$1129&gt;0,'Assumptions (Nuclear)'!AB11*Model!$Y$1129*AVERAGE('Assumptions (Nuclear)'!$R$2:$W$2)/10^9,0)</f>
        <v>0.01002313064</v>
      </c>
      <c r="AF1312" s="160">
        <f>IF($Y$1129&gt;0,'Assumptions (Nuclear)'!AC11*Model!$Y$1129*AVERAGE('Assumptions (Nuclear)'!$R$2:$W$2)/10^9,0)</f>
        <v>0.01002313064</v>
      </c>
      <c r="AG1312" s="160">
        <f>IF($Y$1129&gt;0,'Assumptions (Nuclear)'!AD11*Model!$Y$1129*AVERAGE('Assumptions (Nuclear)'!$R$2:$W$2)/10^9,0)</f>
        <v>0.01004011899</v>
      </c>
      <c r="AH1312" s="160">
        <f>IF($Y$1129&gt;0,'Assumptions (Nuclear)'!AE11*Model!$Y$1129*AVERAGE('Assumptions (Nuclear)'!$R$2:$W$2)/10^9,0)</f>
        <v>0.01002313064</v>
      </c>
      <c r="AI1312" s="160">
        <f>IF($Y$1129&gt;0,'Assumptions (Nuclear)'!AF11*Model!$Y$1129*AVERAGE('Assumptions (Nuclear)'!$R$2:$W$2)/10^9,0)</f>
        <v>0.01004011899</v>
      </c>
      <c r="AJ1312" s="160">
        <f>IF($Y$1129&gt;0,'Assumptions (Nuclear)'!AG11*Model!$Y$1129*AVERAGE('Assumptions (Nuclear)'!$R$2:$W$2)/10^9,0)</f>
        <v>0.01002313064</v>
      </c>
      <c r="AK1312" s="160">
        <f>IF($Y$1129&gt;0,'Assumptions (Nuclear)'!AH11*Model!$Y$1129*AVERAGE('Assumptions (Nuclear)'!$R$2:$W$2)/10^9,0)</f>
        <v>0.01004011899</v>
      </c>
      <c r="AL1312" s="160">
        <f>IF($Y$1129&gt;0,'Assumptions (Nuclear)'!AI11*Model!$Y$1129*AVERAGE('Assumptions (Nuclear)'!$R$2:$W$2)/10^9,0)</f>
        <v>0.01002313064</v>
      </c>
      <c r="AM1312" s="160">
        <f>IF($Y$1129&gt;0,'Assumptions (Nuclear)'!AJ11*Model!$Y$1129*AVERAGE('Assumptions (Nuclear)'!$R$2:$W$2)/10^9,0)</f>
        <v>0.01004011899</v>
      </c>
      <c r="AN1312" s="160">
        <f>IF($Y$1129&gt;0,'Assumptions (Nuclear)'!AK11*Model!$Y$1129*AVERAGE('Assumptions (Nuclear)'!$R$2:$W$2)/10^9,0)</f>
        <v>0.005011565318</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0.008635368776</v>
      </c>
      <c r="AA1313" s="160">
        <f>IF($Z$1129&gt;0,'Assumptions (Nuclear)'!W11*Model!$Z$1129*AVERAGE('Assumptions (Nuclear)'!$S$2:$X$2)/10^9,0)</f>
        <v>0.01640720067</v>
      </c>
      <c r="AB1313" s="160">
        <f>IF($Z$1129&gt;0,'Assumptions (Nuclear)'!X11*Model!$Z$1129*AVERAGE('Assumptions (Nuclear)'!$S$2:$X$2)/10^9,0)</f>
        <v>0.01476648061</v>
      </c>
      <c r="AC1313" s="160">
        <f>IF($Z$1129&gt;0,'Assumptions (Nuclear)'!Y11*Model!$Z$1129*AVERAGE('Assumptions (Nuclear)'!$S$2:$X$2)/10^9,0)</f>
        <v>0.01329846792</v>
      </c>
      <c r="AD1313" s="160">
        <f>IF($Z$1129&gt;0,'Assumptions (Nuclear)'!Z11*Model!$Z$1129*AVERAGE('Assumptions (Nuclear)'!$S$2:$X$2)/10^9,0)</f>
        <v>0.01196862112</v>
      </c>
      <c r="AE1313" s="160">
        <f>IF($Z$1129&gt;0,'Assumptions (Nuclear)'!AA11*Model!$Z$1129*AVERAGE('Assumptions (Nuclear)'!$S$2:$X$2)/10^9,0)</f>
        <v>0.0107596695</v>
      </c>
      <c r="AF1313" s="160">
        <f>IF($Z$1129&gt;0,'Assumptions (Nuclear)'!AB11*Model!$Z$1129*AVERAGE('Assumptions (Nuclear)'!$S$2:$X$2)/10^9,0)</f>
        <v>0.01018973516</v>
      </c>
      <c r="AG1313" s="160">
        <f>IF($Z$1129&gt;0,'Assumptions (Nuclear)'!AC11*Model!$Z$1129*AVERAGE('Assumptions (Nuclear)'!$S$2:$X$2)/10^9,0)</f>
        <v>0.01018973516</v>
      </c>
      <c r="AH1313" s="160">
        <f>IF($Z$1129&gt;0,'Assumptions (Nuclear)'!AD11*Model!$Z$1129*AVERAGE('Assumptions (Nuclear)'!$S$2:$X$2)/10^9,0)</f>
        <v>0.01020700589</v>
      </c>
      <c r="AI1313" s="160">
        <f>IF($Z$1129&gt;0,'Assumptions (Nuclear)'!AE11*Model!$Z$1129*AVERAGE('Assumptions (Nuclear)'!$S$2:$X$2)/10^9,0)</f>
        <v>0.01018973516</v>
      </c>
      <c r="AJ1313" s="160">
        <f>IF($Z$1129&gt;0,'Assumptions (Nuclear)'!AF11*Model!$Z$1129*AVERAGE('Assumptions (Nuclear)'!$S$2:$X$2)/10^9,0)</f>
        <v>0.01020700589</v>
      </c>
      <c r="AK1313" s="160">
        <f>IF($Z$1129&gt;0,'Assumptions (Nuclear)'!AG11*Model!$Z$1129*AVERAGE('Assumptions (Nuclear)'!$S$2:$X$2)/10^9,0)</f>
        <v>0.01018973516</v>
      </c>
      <c r="AL1313" s="160">
        <f>IF($Z$1129&gt;0,'Assumptions (Nuclear)'!AH11*Model!$Z$1129*AVERAGE('Assumptions (Nuclear)'!$S$2:$X$2)/10^9,0)</f>
        <v>0.01020700589</v>
      </c>
      <c r="AM1313" s="160">
        <f>IF($Z$1129&gt;0,'Assumptions (Nuclear)'!AI11*Model!$Z$1129*AVERAGE('Assumptions (Nuclear)'!$S$2:$X$2)/10^9,0)</f>
        <v>0.01018973516</v>
      </c>
      <c r="AN1313" s="160">
        <f>IF($Z$1129&gt;0,'Assumptions (Nuclear)'!AJ11*Model!$Z$1129*AVERAGE('Assumptions (Nuclear)'!$S$2:$X$2)/10^9,0)</f>
        <v>0.01020700589</v>
      </c>
      <c r="AO1313" s="160">
        <f>IF($Z$1129&gt;0,'Assumptions (Nuclear)'!AK11*Model!$Z$1129*AVERAGE('Assumptions (Nuclear)'!$S$2:$X$2)/10^9,0)</f>
        <v>0.005094867578</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0.008772222115</v>
      </c>
      <c r="AB1314" s="160">
        <f>IF($AA$1129&gt;0,'Assumptions (Nuclear)'!W11*Model!$AA$1129*AVERAGE('Assumptions (Nuclear)'!$T$2:$Y$2)/10^9,0)</f>
        <v>0.01666722202</v>
      </c>
      <c r="AC1314" s="160">
        <f>IF($AA$1129&gt;0,'Assumptions (Nuclear)'!X11*Model!$AA$1129*AVERAGE('Assumptions (Nuclear)'!$T$2:$Y$2)/10^9,0)</f>
        <v>0.01500049982</v>
      </c>
      <c r="AD1314" s="160">
        <f>IF($AA$1129&gt;0,'Assumptions (Nuclear)'!Y11*Model!$AA$1129*AVERAGE('Assumptions (Nuclear)'!$T$2:$Y$2)/10^9,0)</f>
        <v>0.01350922206</v>
      </c>
      <c r="AE1314" s="160">
        <f>IF($AA$1129&gt;0,'Assumptions (Nuclear)'!Z11*Model!$AA$1129*AVERAGE('Assumptions (Nuclear)'!$T$2:$Y$2)/10^9,0)</f>
        <v>0.01215829985</v>
      </c>
      <c r="AF1314" s="160">
        <f>IF($AA$1129&gt;0,'Assumptions (Nuclear)'!AA11*Model!$AA$1129*AVERAGE('Assumptions (Nuclear)'!$T$2:$Y$2)/10^9,0)</f>
        <v>0.01093018875</v>
      </c>
      <c r="AG1314" s="160">
        <f>IF($AA$1129&gt;0,'Assumptions (Nuclear)'!AB11*Model!$AA$1129*AVERAGE('Assumptions (Nuclear)'!$T$2:$Y$2)/10^9,0)</f>
        <v>0.0103512221</v>
      </c>
      <c r="AH1314" s="160">
        <f>IF($AA$1129&gt;0,'Assumptions (Nuclear)'!AC11*Model!$AA$1129*AVERAGE('Assumptions (Nuclear)'!$T$2:$Y$2)/10^9,0)</f>
        <v>0.0103512221</v>
      </c>
      <c r="AI1314" s="160">
        <f>IF($AA$1129&gt;0,'Assumptions (Nuclear)'!AD11*Model!$AA$1129*AVERAGE('Assumptions (Nuclear)'!$T$2:$Y$2)/10^9,0)</f>
        <v>0.01036876654</v>
      </c>
      <c r="AJ1314" s="160">
        <f>IF($AA$1129&gt;0,'Assumptions (Nuclear)'!AE11*Model!$AA$1129*AVERAGE('Assumptions (Nuclear)'!$T$2:$Y$2)/10^9,0)</f>
        <v>0.0103512221</v>
      </c>
      <c r="AK1314" s="160">
        <f>IF($AA$1129&gt;0,'Assumptions (Nuclear)'!AF11*Model!$AA$1129*AVERAGE('Assumptions (Nuclear)'!$T$2:$Y$2)/10^9,0)</f>
        <v>0.01036876654</v>
      </c>
      <c r="AL1314" s="160">
        <f>IF($AA$1129&gt;0,'Assumptions (Nuclear)'!AG11*Model!$AA$1129*AVERAGE('Assumptions (Nuclear)'!$T$2:$Y$2)/10^9,0)</f>
        <v>0.0103512221</v>
      </c>
      <c r="AM1314" s="160">
        <f>IF($AA$1129&gt;0,'Assumptions (Nuclear)'!AH11*Model!$AA$1129*AVERAGE('Assumptions (Nuclear)'!$T$2:$Y$2)/10^9,0)</f>
        <v>0.01036876654</v>
      </c>
      <c r="AN1314" s="160">
        <f>IF($AA$1129&gt;0,'Assumptions (Nuclear)'!AI11*Model!$AA$1129*AVERAGE('Assumptions (Nuclear)'!$T$2:$Y$2)/10^9,0)</f>
        <v>0.0103512221</v>
      </c>
      <c r="AO1314" s="160">
        <f>IF($AA$1129&gt;0,'Assumptions (Nuclear)'!AJ11*Model!$AA$1129*AVERAGE('Assumptions (Nuclear)'!$T$2:$Y$2)/10^9,0)</f>
        <v>0.01036876654</v>
      </c>
      <c r="AP1314" s="160">
        <f>IF($AA$1129&gt;0,'Assumptions (Nuclear)'!AK11*Model!$AA$1129*AVERAGE('Assumptions (Nuclear)'!$T$2:$Y$2)/10^9,0)</f>
        <v>0.005175611048</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0.008897128403</v>
      </c>
      <c r="AC1315" s="160">
        <f>IF($AB$1129&gt;0,'Assumptions (Nuclear)'!W11*Model!$AB$1129*AVERAGE('Assumptions (Nuclear)'!$U$2:$Z$2)/10^9,0)</f>
        <v>0.01690454397</v>
      </c>
      <c r="AD1315" s="160">
        <f>IF($AB$1129&gt;0,'Assumptions (Nuclear)'!X11*Model!$AB$1129*AVERAGE('Assumptions (Nuclear)'!$U$2:$Z$2)/10^9,0)</f>
        <v>0.01521408957</v>
      </c>
      <c r="AE1315" s="160">
        <f>IF($AB$1129&gt;0,'Assumptions (Nuclear)'!Y11*Model!$AB$1129*AVERAGE('Assumptions (Nuclear)'!$U$2:$Z$2)/10^9,0)</f>
        <v>0.01370157774</v>
      </c>
      <c r="AF1315" s="160">
        <f>IF($AB$1129&gt;0,'Assumptions (Nuclear)'!Z11*Model!$AB$1129*AVERAGE('Assumptions (Nuclear)'!$U$2:$Z$2)/10^9,0)</f>
        <v>0.01233141997</v>
      </c>
      <c r="AG1315" s="160">
        <f>IF($AB$1129&gt;0,'Assumptions (Nuclear)'!AA11*Model!$AB$1129*AVERAGE('Assumptions (Nuclear)'!$U$2:$Z$2)/10^9,0)</f>
        <v>0.01108582199</v>
      </c>
      <c r="AH1315" s="160">
        <f>IF($AB$1129&gt;0,'Assumptions (Nuclear)'!AB11*Model!$AB$1129*AVERAGE('Assumptions (Nuclear)'!$U$2:$Z$2)/10^9,0)</f>
        <v>0.01049861152</v>
      </c>
      <c r="AI1315" s="160">
        <f>IF($AB$1129&gt;0,'Assumptions (Nuclear)'!AC11*Model!$AB$1129*AVERAGE('Assumptions (Nuclear)'!$U$2:$Z$2)/10^9,0)</f>
        <v>0.01049861152</v>
      </c>
      <c r="AJ1315" s="160">
        <f>IF($AB$1129&gt;0,'Assumptions (Nuclear)'!AD11*Model!$AB$1129*AVERAGE('Assumptions (Nuclear)'!$U$2:$Z$2)/10^9,0)</f>
        <v>0.01051640577</v>
      </c>
      <c r="AK1315" s="160">
        <f>IF($AB$1129&gt;0,'Assumptions (Nuclear)'!AE11*Model!$AB$1129*AVERAGE('Assumptions (Nuclear)'!$U$2:$Z$2)/10^9,0)</f>
        <v>0.01049861152</v>
      </c>
      <c r="AL1315" s="160">
        <f>IF($AB$1129&gt;0,'Assumptions (Nuclear)'!AF11*Model!$AB$1129*AVERAGE('Assumptions (Nuclear)'!$U$2:$Z$2)/10^9,0)</f>
        <v>0.01051640577</v>
      </c>
      <c r="AM1315" s="160">
        <f>IF($AB$1129&gt;0,'Assumptions (Nuclear)'!AG11*Model!$AB$1129*AVERAGE('Assumptions (Nuclear)'!$U$2:$Z$2)/10^9,0)</f>
        <v>0.01049861152</v>
      </c>
      <c r="AN1315" s="160">
        <f>IF($AB$1129&gt;0,'Assumptions (Nuclear)'!AH11*Model!$AB$1129*AVERAGE('Assumptions (Nuclear)'!$U$2:$Z$2)/10^9,0)</f>
        <v>0.01051640577</v>
      </c>
      <c r="AO1315" s="160">
        <f>IF($AB$1129&gt;0,'Assumptions (Nuclear)'!AI11*Model!$AB$1129*AVERAGE('Assumptions (Nuclear)'!$U$2:$Z$2)/10^9,0)</f>
        <v>0.01049861152</v>
      </c>
      <c r="AP1315" s="160">
        <f>IF($AB$1129&gt;0,'Assumptions (Nuclear)'!AJ11*Model!$AB$1129*AVERAGE('Assumptions (Nuclear)'!$U$2:$Z$2)/10^9,0)</f>
        <v>0.01051640577</v>
      </c>
      <c r="AQ1315" s="160">
        <f>IF($AB$1129&gt;0,'Assumptions (Nuclear)'!AK11*Model!$AB$1129*AVERAGE('Assumptions (Nuclear)'!$U$2:$Z$2)/10^9,0)</f>
        <v>0.005249305758</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0.00902356121</v>
      </c>
      <c r="AD1316" s="160">
        <f>IF($AC$1129&gt;0,'Assumptions (Nuclear)'!W11*Model!$AC$1129*AVERAGE('Assumptions (Nuclear)'!$V$2:$AA$2)/10^9,0)</f>
        <v>0.0171447663</v>
      </c>
      <c r="AE1316" s="160">
        <f>IF($AC$1129&gt;0,'Assumptions (Nuclear)'!X11*Model!$AC$1129*AVERAGE('Assumptions (Nuclear)'!$V$2:$AA$2)/10^9,0)</f>
        <v>0.01543028967</v>
      </c>
      <c r="AF1316" s="160">
        <f>IF($AC$1129&gt;0,'Assumptions (Nuclear)'!Y11*Model!$AC$1129*AVERAGE('Assumptions (Nuclear)'!$V$2:$AA$2)/10^9,0)</f>
        <v>0.01389628426</v>
      </c>
      <c r="AG1316" s="160">
        <f>IF($AC$1129&gt;0,'Assumptions (Nuclear)'!Z11*Model!$AC$1129*AVERAGE('Assumptions (Nuclear)'!$V$2:$AA$2)/10^9,0)</f>
        <v>0.01250665584</v>
      </c>
      <c r="AH1316" s="160">
        <f>IF($AC$1129&gt;0,'Assumptions (Nuclear)'!AA11*Model!$AC$1129*AVERAGE('Assumptions (Nuclear)'!$V$2:$AA$2)/10^9,0)</f>
        <v>0.01124335727</v>
      </c>
      <c r="AI1316" s="160">
        <f>IF($AC$1129&gt;0,'Assumptions (Nuclear)'!AB11*Model!$AC$1129*AVERAGE('Assumptions (Nuclear)'!$V$2:$AA$2)/10^9,0)</f>
        <v>0.01064780223</v>
      </c>
      <c r="AJ1316" s="160">
        <f>IF($AC$1129&gt;0,'Assumptions (Nuclear)'!AC11*Model!$AC$1129*AVERAGE('Assumptions (Nuclear)'!$V$2:$AA$2)/10^9,0)</f>
        <v>0.01064780223</v>
      </c>
      <c r="AK1316" s="160">
        <f>IF($AC$1129&gt;0,'Assumptions (Nuclear)'!AD11*Model!$AC$1129*AVERAGE('Assumptions (Nuclear)'!$V$2:$AA$2)/10^9,0)</f>
        <v>0.01066584935</v>
      </c>
      <c r="AL1316" s="160">
        <f>IF($AC$1129&gt;0,'Assumptions (Nuclear)'!AE11*Model!$AC$1129*AVERAGE('Assumptions (Nuclear)'!$V$2:$AA$2)/10^9,0)</f>
        <v>0.01064780223</v>
      </c>
      <c r="AM1316" s="160">
        <f>IF($AC$1129&gt;0,'Assumptions (Nuclear)'!AF11*Model!$AC$1129*AVERAGE('Assumptions (Nuclear)'!$V$2:$AA$2)/10^9,0)</f>
        <v>0.01066584935</v>
      </c>
      <c r="AN1316" s="160">
        <f>IF($AC$1129&gt;0,'Assumptions (Nuclear)'!AG11*Model!$AC$1129*AVERAGE('Assumptions (Nuclear)'!$V$2:$AA$2)/10^9,0)</f>
        <v>0.01064780223</v>
      </c>
      <c r="AO1316" s="160">
        <f>IF($AC$1129&gt;0,'Assumptions (Nuclear)'!AH11*Model!$AC$1129*AVERAGE('Assumptions (Nuclear)'!$V$2:$AA$2)/10^9,0)</f>
        <v>0.01066584935</v>
      </c>
      <c r="AP1316" s="160">
        <f>IF($AC$1129&gt;0,'Assumptions (Nuclear)'!AI11*Model!$AC$1129*AVERAGE('Assumptions (Nuclear)'!$V$2:$AA$2)/10^9,0)</f>
        <v>0.01064780223</v>
      </c>
      <c r="AQ1316" s="160">
        <f>IF($AC$1129&gt;0,'Assumptions (Nuclear)'!AJ11*Model!$AC$1129*AVERAGE('Assumptions (Nuclear)'!$V$2:$AA$2)/10^9,0)</f>
        <v>0.01066584935</v>
      </c>
      <c r="AR1316" s="160">
        <f>IF($AC$1129&gt;0,'Assumptions (Nuclear)'!AK11*Model!$AC$1129*AVERAGE('Assumptions (Nuclear)'!$V$2:$AA$2)/10^9,0)</f>
        <v>0.005323901114</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0.009151532559</v>
      </c>
      <c r="AE1317" s="160">
        <f>IF($AD$1129&gt;0,'Assumptions (Nuclear)'!W11*Model!$AD$1129*AVERAGE('Assumptions (Nuclear)'!$W$2:$AB$2)/10^9,0)</f>
        <v>0.01738791186</v>
      </c>
      <c r="AF1317" s="160">
        <f>IF($AD$1129&gt;0,'Assumptions (Nuclear)'!X11*Model!$AD$1129*AVERAGE('Assumptions (Nuclear)'!$W$2:$AB$2)/10^9,0)</f>
        <v>0.01564912068</v>
      </c>
      <c r="AG1317" s="160">
        <f>IF($AD$1129&gt;0,'Assumptions (Nuclear)'!Y11*Model!$AD$1129*AVERAGE('Assumptions (Nuclear)'!$W$2:$AB$2)/10^9,0)</f>
        <v>0.01409336014</v>
      </c>
      <c r="AH1317" s="160">
        <f>IF($AD$1129&gt;0,'Assumptions (Nuclear)'!Z11*Model!$AD$1129*AVERAGE('Assumptions (Nuclear)'!$W$2:$AB$2)/10^9,0)</f>
        <v>0.01268402413</v>
      </c>
      <c r="AI1317" s="160">
        <f>IF($AD$1129&gt;0,'Assumptions (Nuclear)'!AA11*Model!$AD$1129*AVERAGE('Assumptions (Nuclear)'!$W$2:$AB$2)/10^9,0)</f>
        <v>0.01140280957</v>
      </c>
      <c r="AJ1317" s="160">
        <f>IF($AD$1129&gt;0,'Assumptions (Nuclear)'!AB11*Model!$AD$1129*AVERAGE('Assumptions (Nuclear)'!$W$2:$AB$2)/10^9,0)</f>
        <v>0.01079880842</v>
      </c>
      <c r="AK1317" s="160">
        <f>IF($AD$1129&gt;0,'Assumptions (Nuclear)'!AC11*Model!$AD$1129*AVERAGE('Assumptions (Nuclear)'!$W$2:$AB$2)/10^9,0)</f>
        <v>0.01079880842</v>
      </c>
      <c r="AL1317" s="160">
        <f>IF($AD$1129&gt;0,'Assumptions (Nuclear)'!AD11*Model!$AD$1129*AVERAGE('Assumptions (Nuclear)'!$W$2:$AB$2)/10^9,0)</f>
        <v>0.01081711148</v>
      </c>
      <c r="AM1317" s="160">
        <f>IF($AD$1129&gt;0,'Assumptions (Nuclear)'!AE11*Model!$AD$1129*AVERAGE('Assumptions (Nuclear)'!$W$2:$AB$2)/10^9,0)</f>
        <v>0.01079880842</v>
      </c>
      <c r="AN1317" s="160">
        <f>IF($AD$1129&gt;0,'Assumptions (Nuclear)'!AF11*Model!$AD$1129*AVERAGE('Assumptions (Nuclear)'!$W$2:$AB$2)/10^9,0)</f>
        <v>0.01081711148</v>
      </c>
      <c r="AO1317" s="160">
        <f>IF($AD$1129&gt;0,'Assumptions (Nuclear)'!AG11*Model!$AD$1129*AVERAGE('Assumptions (Nuclear)'!$W$2:$AB$2)/10^9,0)</f>
        <v>0.01079880842</v>
      </c>
      <c r="AP1317" s="160">
        <f>IF($AD$1129&gt;0,'Assumptions (Nuclear)'!AH11*Model!$AD$1129*AVERAGE('Assumptions (Nuclear)'!$W$2:$AB$2)/10^9,0)</f>
        <v>0.01081711148</v>
      </c>
      <c r="AQ1317" s="160">
        <f>IF($AD$1129&gt;0,'Assumptions (Nuclear)'!AI11*Model!$AD$1129*AVERAGE('Assumptions (Nuclear)'!$W$2:$AB$2)/10^9,0)</f>
        <v>0.01079880842</v>
      </c>
      <c r="AR1317" s="160">
        <f>IF($AD$1129&gt;0,'Assumptions (Nuclear)'!AJ11*Model!$AD$1129*AVERAGE('Assumptions (Nuclear)'!$W$2:$AB$2)/10^9,0)</f>
        <v>0.01081711148</v>
      </c>
      <c r="AS1317" s="160">
        <f>IF($AD$1129&gt;0,'Assumptions (Nuclear)'!AK11*Model!$AD$1129*AVERAGE('Assumptions (Nuclear)'!$W$2:$AB$2)/10^9,0)</f>
        <v>0.00539940421</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0.009279911859</v>
      </c>
      <c r="AF1318" s="160">
        <f>IF($AE$1129&gt;0,'Assumptions (Nuclear)'!W11*Model!$AE$1129*AVERAGE('Assumptions (Nuclear)'!$X$2:$AC$2)/10^9,0)</f>
        <v>0.01763183253</v>
      </c>
      <c r="AG1318" s="160">
        <f>IF($AE$1129&gt;0,'Assumptions (Nuclear)'!X11*Model!$AE$1129*AVERAGE('Assumptions (Nuclear)'!$X$2:$AC$2)/10^9,0)</f>
        <v>0.01586864928</v>
      </c>
      <c r="AH1318" s="160">
        <f>IF($AE$1129&gt;0,'Assumptions (Nuclear)'!Y11*Model!$AE$1129*AVERAGE('Assumptions (Nuclear)'!$X$2:$AC$2)/10^9,0)</f>
        <v>0.01429106426</v>
      </c>
      <c r="AI1318" s="160">
        <f>IF($AE$1129&gt;0,'Assumptions (Nuclear)'!Z11*Model!$AE$1129*AVERAGE('Assumptions (Nuclear)'!$X$2:$AC$2)/10^9,0)</f>
        <v>0.01286195784</v>
      </c>
      <c r="AJ1318" s="160">
        <f>IF($AE$1129&gt;0,'Assumptions (Nuclear)'!AA11*Model!$AE$1129*AVERAGE('Assumptions (Nuclear)'!$X$2:$AC$2)/10^9,0)</f>
        <v>0.01156277018</v>
      </c>
      <c r="AK1318" s="160">
        <f>IF($AE$1129&gt;0,'Assumptions (Nuclear)'!AB11*Model!$AE$1129*AVERAGE('Assumptions (Nuclear)'!$X$2:$AC$2)/10^9,0)</f>
        <v>0.01095029599</v>
      </c>
      <c r="AL1318" s="160">
        <f>IF($AE$1129&gt;0,'Assumptions (Nuclear)'!AC11*Model!$AE$1129*AVERAGE('Assumptions (Nuclear)'!$X$2:$AC$2)/10^9,0)</f>
        <v>0.01095029599</v>
      </c>
      <c r="AM1318" s="160">
        <f>IF($AE$1129&gt;0,'Assumptions (Nuclear)'!AD11*Model!$AE$1129*AVERAGE('Assumptions (Nuclear)'!$X$2:$AC$2)/10^9,0)</f>
        <v>0.01096885582</v>
      </c>
      <c r="AN1318" s="160">
        <f>IF($AE$1129&gt;0,'Assumptions (Nuclear)'!AE11*Model!$AE$1129*AVERAGE('Assumptions (Nuclear)'!$X$2:$AC$2)/10^9,0)</f>
        <v>0.01095029599</v>
      </c>
      <c r="AO1318" s="160">
        <f>IF($AE$1129&gt;0,'Assumptions (Nuclear)'!AF11*Model!$AE$1129*AVERAGE('Assumptions (Nuclear)'!$X$2:$AC$2)/10^9,0)</f>
        <v>0.01096885582</v>
      </c>
      <c r="AP1318" s="160">
        <f>IF($AE$1129&gt;0,'Assumptions (Nuclear)'!AG11*Model!$AE$1129*AVERAGE('Assumptions (Nuclear)'!$X$2:$AC$2)/10^9,0)</f>
        <v>0.01095029599</v>
      </c>
      <c r="AQ1318" s="160">
        <f>IF($AE$1129&gt;0,'Assumptions (Nuclear)'!AH11*Model!$AE$1129*AVERAGE('Assumptions (Nuclear)'!$X$2:$AC$2)/10^9,0)</f>
        <v>0.01096885582</v>
      </c>
      <c r="AR1318" s="160">
        <f>IF($AE$1129&gt;0,'Assumptions (Nuclear)'!AI11*Model!$AE$1129*AVERAGE('Assumptions (Nuclear)'!$X$2:$AC$2)/10^9,0)</f>
        <v>0.01095029599</v>
      </c>
      <c r="AS1318" s="160">
        <f>IF($AE$1129&gt;0,'Assumptions (Nuclear)'!AJ11*Model!$AE$1129*AVERAGE('Assumptions (Nuclear)'!$X$2:$AC$2)/10^9,0)</f>
        <v>0.01096885582</v>
      </c>
      <c r="AT1318" s="160">
        <f>IF($AE$1129&gt;0,'Assumptions (Nuclear)'!AK11*Model!$AE$1129*AVERAGE('Assumptions (Nuclear)'!$X$2:$AC$2)/10^9,0)</f>
        <v>0.005475147997</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0.009409831111</v>
      </c>
      <c r="AG1319" s="160">
        <f>IF($AF$1129&gt;0,'Assumptions (Nuclear)'!W11*Model!$AF$1129*AVERAGE('Assumptions (Nuclear)'!$Y$2:$AD$2)/10^9,0)</f>
        <v>0.01787867911</v>
      </c>
      <c r="AH1319" s="160">
        <f>IF($AF$1129&gt;0,'Assumptions (Nuclear)'!X11*Model!$AF$1129*AVERAGE('Assumptions (Nuclear)'!$Y$2:$AD$2)/10^9,0)</f>
        <v>0.0160908112</v>
      </c>
      <c r="AI1319" s="160">
        <f>IF($AF$1129&gt;0,'Assumptions (Nuclear)'!Y11*Model!$AF$1129*AVERAGE('Assumptions (Nuclear)'!$Y$2:$AD$2)/10^9,0)</f>
        <v>0.01449113991</v>
      </c>
      <c r="AJ1319" s="160">
        <f>IF($AF$1129&gt;0,'Assumptions (Nuclear)'!Z11*Model!$AF$1129*AVERAGE('Assumptions (Nuclear)'!$Y$2:$AD$2)/10^9,0)</f>
        <v>0.01304202592</v>
      </c>
      <c r="AK1319" s="160">
        <f>IF($AF$1129&gt;0,'Assumptions (Nuclear)'!AA11*Model!$AF$1129*AVERAGE('Assumptions (Nuclear)'!$Y$2:$AD$2)/10^9,0)</f>
        <v>0.01172464956</v>
      </c>
      <c r="AL1319" s="160">
        <f>IF($AF$1129&gt;0,'Assumptions (Nuclear)'!AB11*Model!$AF$1129*AVERAGE('Assumptions (Nuclear)'!$Y$2:$AD$2)/10^9,0)</f>
        <v>0.01110360071</v>
      </c>
      <c r="AM1319" s="160">
        <f>IF($AF$1129&gt;0,'Assumptions (Nuclear)'!AC11*Model!$AF$1129*AVERAGE('Assumptions (Nuclear)'!$Y$2:$AD$2)/10^9,0)</f>
        <v>0.01110360071</v>
      </c>
      <c r="AN1319" s="160">
        <f>IF($AF$1129&gt;0,'Assumptions (Nuclear)'!AD11*Model!$AF$1129*AVERAGE('Assumptions (Nuclear)'!$Y$2:$AD$2)/10^9,0)</f>
        <v>0.01112242037</v>
      </c>
      <c r="AO1319" s="160">
        <f>IF($AF$1129&gt;0,'Assumptions (Nuclear)'!AE11*Model!$AF$1129*AVERAGE('Assumptions (Nuclear)'!$Y$2:$AD$2)/10^9,0)</f>
        <v>0.01110360071</v>
      </c>
      <c r="AP1319" s="160">
        <f>IF($AF$1129&gt;0,'Assumptions (Nuclear)'!AF11*Model!$AF$1129*AVERAGE('Assumptions (Nuclear)'!$Y$2:$AD$2)/10^9,0)</f>
        <v>0.01112242037</v>
      </c>
      <c r="AQ1319" s="160">
        <f>IF($AF$1129&gt;0,'Assumptions (Nuclear)'!AG11*Model!$AF$1129*AVERAGE('Assumptions (Nuclear)'!$Y$2:$AD$2)/10^9,0)</f>
        <v>0.01110360071</v>
      </c>
      <c r="AR1319" s="160">
        <f>IF($AF$1129&gt;0,'Assumptions (Nuclear)'!AH11*Model!$AF$1129*AVERAGE('Assumptions (Nuclear)'!$Y$2:$AD$2)/10^9,0)</f>
        <v>0.01112242037</v>
      </c>
      <c r="AS1319" s="160">
        <f>IF($AF$1129&gt;0,'Assumptions (Nuclear)'!AI11*Model!$AF$1129*AVERAGE('Assumptions (Nuclear)'!$Y$2:$AD$2)/10^9,0)</f>
        <v>0.01110360071</v>
      </c>
      <c r="AT1319" s="160">
        <f>IF($AF$1129&gt;0,'Assumptions (Nuclear)'!AJ11*Model!$AF$1129*AVERAGE('Assumptions (Nuclear)'!$Y$2:$AD$2)/10^9,0)</f>
        <v>0.01112242037</v>
      </c>
      <c r="AU1319" s="160">
        <f>IF($AF$1129&gt;0,'Assumptions (Nuclear)'!AK11*Model!$AF$1129*AVERAGE('Assumptions (Nuclear)'!$Y$2:$AD$2)/10^9,0)</f>
        <v>0.005551800356</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0.009540573086</v>
      </c>
      <c r="AH1320" s="160">
        <f>IF($AG$1129&gt;0,'Assumptions (Nuclear)'!W11*Model!$AG$1129*AVERAGE('Assumptions (Nuclear)'!$Z$2:$AE$2)/10^9,0)</f>
        <v>0.01812708886</v>
      </c>
      <c r="AI1320" s="160">
        <f>IF($AG$1129&gt;0,'Assumptions (Nuclear)'!X11*Model!$AG$1129*AVERAGE('Assumptions (Nuclear)'!$Z$2:$AE$2)/10^9,0)</f>
        <v>0.01631437998</v>
      </c>
      <c r="AJ1320" s="160">
        <f>IF($AG$1129&gt;0,'Assumptions (Nuclear)'!Y11*Model!$AG$1129*AVERAGE('Assumptions (Nuclear)'!$Z$2:$AE$2)/10^9,0)</f>
        <v>0.01469248255</v>
      </c>
      <c r="AK1320" s="160">
        <f>IF($AG$1129&gt;0,'Assumptions (Nuclear)'!Z11*Model!$AG$1129*AVERAGE('Assumptions (Nuclear)'!$Z$2:$AE$2)/10^9,0)</f>
        <v>0.0132232343</v>
      </c>
      <c r="AL1320" s="160">
        <f>IF($AG$1129&gt;0,'Assumptions (Nuclear)'!AA11*Model!$AG$1129*AVERAGE('Assumptions (Nuclear)'!$Z$2:$AE$2)/10^9,0)</f>
        <v>0.01188755406</v>
      </c>
      <c r="AM1320" s="160">
        <f>IF($AG$1129&gt;0,'Assumptions (Nuclear)'!AB11*Model!$AG$1129*AVERAGE('Assumptions (Nuclear)'!$Z$2:$AE$2)/10^9,0)</f>
        <v>0.01125787624</v>
      </c>
      <c r="AN1320" s="160">
        <f>IF($AG$1129&gt;0,'Assumptions (Nuclear)'!AC11*Model!$AG$1129*AVERAGE('Assumptions (Nuclear)'!$Z$2:$AE$2)/10^9,0)</f>
        <v>0.01125787624</v>
      </c>
      <c r="AO1320" s="160">
        <f>IF($AG$1129&gt;0,'Assumptions (Nuclear)'!AD11*Model!$AG$1129*AVERAGE('Assumptions (Nuclear)'!$Z$2:$AE$2)/10^9,0)</f>
        <v>0.01127695739</v>
      </c>
      <c r="AP1320" s="160">
        <f>IF($AG$1129&gt;0,'Assumptions (Nuclear)'!AE11*Model!$AG$1129*AVERAGE('Assumptions (Nuclear)'!$Z$2:$AE$2)/10^9,0)</f>
        <v>0.01125787624</v>
      </c>
      <c r="AQ1320" s="160">
        <f>IF($AG$1129&gt;0,'Assumptions (Nuclear)'!AF11*Model!$AG$1129*AVERAGE('Assumptions (Nuclear)'!$Z$2:$AE$2)/10^9,0)</f>
        <v>0.01127695739</v>
      </c>
      <c r="AR1320" s="160">
        <f>IF($AG$1129&gt;0,'Assumptions (Nuclear)'!AG11*Model!$AG$1129*AVERAGE('Assumptions (Nuclear)'!$Z$2:$AE$2)/10^9,0)</f>
        <v>0.01125787624</v>
      </c>
      <c r="AS1320" s="160">
        <f>IF($AG$1129&gt;0,'Assumptions (Nuclear)'!AH11*Model!$AG$1129*AVERAGE('Assumptions (Nuclear)'!$Z$2:$AE$2)/10^9,0)</f>
        <v>0.01127695739</v>
      </c>
      <c r="AT1320" s="160">
        <f>IF($AG$1129&gt;0,'Assumptions (Nuclear)'!AI11*Model!$AG$1129*AVERAGE('Assumptions (Nuclear)'!$Z$2:$AE$2)/10^9,0)</f>
        <v>0.01125787624</v>
      </c>
      <c r="AU1320" s="160">
        <f>IF($AG$1129&gt;0,'Assumptions (Nuclear)'!AJ11*Model!$AG$1129*AVERAGE('Assumptions (Nuclear)'!$Z$2:$AE$2)/10^9,0)</f>
        <v>0.01127695739</v>
      </c>
      <c r="AV1320" s="160">
        <f>IF($AG$1129&gt;0,'Assumptions (Nuclear)'!AK11*Model!$AG$1129*AVERAGE('Assumptions (Nuclear)'!$Z$2:$AE$2)/10^9,0)</f>
        <v>0.005628938121</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0.009670414645</v>
      </c>
      <c r="AI1321" s="160">
        <f>IF($AH$1129&gt;0,'Assumptions (Nuclear)'!W11*Model!$AH$1129*AVERAGE('Assumptions (Nuclear)'!$AA$2:$AF$2)/10^9,0)</f>
        <v>0.01837378783</v>
      </c>
      <c r="AJ1321" s="160">
        <f>IF($AH$1129&gt;0,'Assumptions (Nuclear)'!X11*Model!$AH$1129*AVERAGE('Assumptions (Nuclear)'!$AA$2:$AF$2)/10^9,0)</f>
        <v>0.01653640904</v>
      </c>
      <c r="AK1321" s="160">
        <f>IF($AH$1129&gt;0,'Assumptions (Nuclear)'!Y11*Model!$AH$1129*AVERAGE('Assumptions (Nuclear)'!$AA$2:$AF$2)/10^9,0)</f>
        <v>0.01489243855</v>
      </c>
      <c r="AL1321" s="160">
        <f>IF($AH$1129&gt;0,'Assumptions (Nuclear)'!Z11*Model!$AH$1129*AVERAGE('Assumptions (Nuclear)'!$AA$2:$AF$2)/10^9,0)</f>
        <v>0.0134031947</v>
      </c>
      <c r="AM1321" s="160">
        <f>IF($AH$1129&gt;0,'Assumptions (Nuclear)'!AA11*Model!$AH$1129*AVERAGE('Assumptions (Nuclear)'!$AA$2:$AF$2)/10^9,0)</f>
        <v>0.01204933665</v>
      </c>
      <c r="AN1321" s="160">
        <f>IF($AH$1129&gt;0,'Assumptions (Nuclear)'!AB11*Model!$AH$1129*AVERAGE('Assumptions (Nuclear)'!$AA$2:$AF$2)/10^9,0)</f>
        <v>0.01141108928</v>
      </c>
      <c r="AO1321" s="160">
        <f>IF($AH$1129&gt;0,'Assumptions (Nuclear)'!AC11*Model!$AH$1129*AVERAGE('Assumptions (Nuclear)'!$AA$2:$AF$2)/10^9,0)</f>
        <v>0.01141108928</v>
      </c>
      <c r="AP1321" s="160">
        <f>IF($AH$1129&gt;0,'Assumptions (Nuclear)'!AD11*Model!$AH$1129*AVERAGE('Assumptions (Nuclear)'!$AA$2:$AF$2)/10^9,0)</f>
        <v>0.01143043011</v>
      </c>
      <c r="AQ1321" s="160">
        <f>IF($AH$1129&gt;0,'Assumptions (Nuclear)'!AE11*Model!$AH$1129*AVERAGE('Assumptions (Nuclear)'!$AA$2:$AF$2)/10^9,0)</f>
        <v>0.01141108928</v>
      </c>
      <c r="AR1321" s="160">
        <f>IF($AH$1129&gt;0,'Assumptions (Nuclear)'!AF11*Model!$AH$1129*AVERAGE('Assumptions (Nuclear)'!$AA$2:$AF$2)/10^9,0)</f>
        <v>0.01143043011</v>
      </c>
      <c r="AS1321" s="160">
        <f>IF($AH$1129&gt;0,'Assumptions (Nuclear)'!AG11*Model!$AH$1129*AVERAGE('Assumptions (Nuclear)'!$AA$2:$AF$2)/10^9,0)</f>
        <v>0.01141108928</v>
      </c>
      <c r="AT1321" s="160">
        <f>IF($AH$1129&gt;0,'Assumptions (Nuclear)'!AH11*Model!$AH$1129*AVERAGE('Assumptions (Nuclear)'!$AA$2:$AF$2)/10^9,0)</f>
        <v>0.01143043011</v>
      </c>
      <c r="AU1321" s="160">
        <f>IF($AH$1129&gt;0,'Assumptions (Nuclear)'!AI11*Model!$AH$1129*AVERAGE('Assumptions (Nuclear)'!$AA$2:$AF$2)/10^9,0)</f>
        <v>0.01141108928</v>
      </c>
      <c r="AV1321" s="160">
        <f>IF($AH$1129&gt;0,'Assumptions (Nuclear)'!AJ11*Model!$AH$1129*AVERAGE('Assumptions (Nuclear)'!$AA$2:$AF$2)/10^9,0)</f>
        <v>0.01143043011</v>
      </c>
      <c r="AW1321" s="160">
        <f>IF($AH$1129&gt;0,'Assumptions (Nuclear)'!AK11*Model!$AH$1129*AVERAGE('Assumptions (Nuclear)'!$AA$2:$AF$2)/10^9,0)</f>
        <v>0.00570554464</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0.009799748039</v>
      </c>
      <c r="AJ1322" s="160">
        <f>IF($AI$1129&gt;0,'Assumptions (Nuclear)'!W11*Model!$AI$1129*AVERAGE('Assumptions (Nuclear)'!$AB$2:$AG$2)/10^9,0)</f>
        <v>0.01861952127</v>
      </c>
      <c r="AK1322" s="160">
        <f>IF($AI$1129&gt;0,'Assumptions (Nuclear)'!X11*Model!$AI$1129*AVERAGE('Assumptions (Nuclear)'!$AB$2:$AG$2)/10^9,0)</f>
        <v>0.01675756915</v>
      </c>
      <c r="AL1322" s="160">
        <f>IF($AI$1129&gt;0,'Assumptions (Nuclear)'!Y11*Model!$AI$1129*AVERAGE('Assumptions (Nuclear)'!$AB$2:$AG$2)/10^9,0)</f>
        <v>0.01509161198</v>
      </c>
      <c r="AM1322" s="160">
        <f>IF($AI$1129&gt;0,'Assumptions (Nuclear)'!Z11*Model!$AI$1129*AVERAGE('Assumptions (Nuclear)'!$AB$2:$AG$2)/10^9,0)</f>
        <v>0.01358245078</v>
      </c>
      <c r="AN1322" s="160">
        <f>IF($AI$1129&gt;0,'Assumptions (Nuclear)'!AA11*Model!$AI$1129*AVERAGE('Assumptions (Nuclear)'!$AB$2:$AG$2)/10^9,0)</f>
        <v>0.01221048606</v>
      </c>
      <c r="AO1322" s="160">
        <f>IF($AI$1129&gt;0,'Assumptions (Nuclear)'!AB11*Model!$AI$1129*AVERAGE('Assumptions (Nuclear)'!$AB$2:$AG$2)/10^9,0)</f>
        <v>0.01156370269</v>
      </c>
      <c r="AP1322" s="160">
        <f>IF($AI$1129&gt;0,'Assumptions (Nuclear)'!AC11*Model!$AI$1129*AVERAGE('Assumptions (Nuclear)'!$AB$2:$AG$2)/10^9,0)</f>
        <v>0.01156370269</v>
      </c>
      <c r="AQ1322" s="160">
        <f>IF($AI$1129&gt;0,'Assumptions (Nuclear)'!AD11*Model!$AI$1129*AVERAGE('Assumptions (Nuclear)'!$AB$2:$AG$2)/10^9,0)</f>
        <v>0.01158330218</v>
      </c>
      <c r="AR1322" s="160">
        <f>IF($AI$1129&gt;0,'Assumptions (Nuclear)'!AE11*Model!$AI$1129*AVERAGE('Assumptions (Nuclear)'!$AB$2:$AG$2)/10^9,0)</f>
        <v>0.01156370269</v>
      </c>
      <c r="AS1322" s="160">
        <f>IF($AI$1129&gt;0,'Assumptions (Nuclear)'!AF11*Model!$AI$1129*AVERAGE('Assumptions (Nuclear)'!$AB$2:$AG$2)/10^9,0)</f>
        <v>0.01158330218</v>
      </c>
      <c r="AT1322" s="160">
        <f>IF($AI$1129&gt;0,'Assumptions (Nuclear)'!AG11*Model!$AI$1129*AVERAGE('Assumptions (Nuclear)'!$AB$2:$AG$2)/10^9,0)</f>
        <v>0.01156370269</v>
      </c>
      <c r="AU1322" s="160">
        <f>IF($AI$1129&gt;0,'Assumptions (Nuclear)'!AH11*Model!$AI$1129*AVERAGE('Assumptions (Nuclear)'!$AB$2:$AG$2)/10^9,0)</f>
        <v>0.01158330218</v>
      </c>
      <c r="AV1322" s="160">
        <f>IF($AI$1129&gt;0,'Assumptions (Nuclear)'!AI11*Model!$AI$1129*AVERAGE('Assumptions (Nuclear)'!$AB$2:$AG$2)/10^9,0)</f>
        <v>0.01156370269</v>
      </c>
      <c r="AW1322" s="160">
        <f>IF($AI$1129&gt;0,'Assumptions (Nuclear)'!AJ11*Model!$AI$1129*AVERAGE('Assumptions (Nuclear)'!$AB$2:$AG$2)/10^9,0)</f>
        <v>0.01158330218</v>
      </c>
      <c r="AX1322" s="160">
        <f>IF($AI$1129&gt;0,'Assumptions (Nuclear)'!AK11*Model!$AI$1129*AVERAGE('Assumptions (Nuclear)'!$AB$2:$AG$2)/10^9,0)</f>
        <v>0.005781851343</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0.009927989407</v>
      </c>
      <c r="AK1323" s="160">
        <f>IF($AJ$1129&gt;0,'Assumptions (Nuclear)'!W11*Model!$AJ$1129*AVERAGE('Assumptions (Nuclear)'!$AC$2:$AH$2)/10^9,0)</f>
        <v>0.01886317987</v>
      </c>
      <c r="AL1323" s="177">
        <f>IF($AJ$1129&gt;0,'Assumptions (Nuclear)'!X11*Model!$AJ$1129*AVERAGE('Assumptions (Nuclear)'!$AC$2:$AH$2)/10^9,0)</f>
        <v>0.01697686189</v>
      </c>
      <c r="AM1323" s="177">
        <f>IF($AJ$1129&gt;0,'Assumptions (Nuclear)'!Y11*Model!$AJ$1129*AVERAGE('Assumptions (Nuclear)'!$AC$2:$AH$2)/10^9,0)</f>
        <v>0.01528910369</v>
      </c>
      <c r="AN1323" s="177">
        <f>IF($AJ$1129&gt;0,'Assumptions (Nuclear)'!Z11*Model!$AJ$1129*AVERAGE('Assumptions (Nuclear)'!$AC$2:$AH$2)/10^9,0)</f>
        <v>0.01376019332</v>
      </c>
      <c r="AO1323" s="177">
        <f>IF($AJ$1129&gt;0,'Assumptions (Nuclear)'!AA11*Model!$AJ$1129*AVERAGE('Assumptions (Nuclear)'!$AC$2:$AH$2)/10^9,0)</f>
        <v>0.0123702748</v>
      </c>
      <c r="AP1323" s="177">
        <f>IF($AJ$1129&gt;0,'Assumptions (Nuclear)'!AB11*Model!$AJ$1129*AVERAGE('Assumptions (Nuclear)'!$AC$2:$AH$2)/10^9,0)</f>
        <v>0.0117150275</v>
      </c>
      <c r="AQ1323" s="177">
        <f>IF($AJ$1129&gt;0,'Assumptions (Nuclear)'!AC11*Model!$AJ$1129*AVERAGE('Assumptions (Nuclear)'!$AC$2:$AH$2)/10^9,0)</f>
        <v>0.0117150275</v>
      </c>
      <c r="AR1323" s="177">
        <f>IF($AJ$1129&gt;0,'Assumptions (Nuclear)'!AD11*Model!$AJ$1129*AVERAGE('Assumptions (Nuclear)'!$AC$2:$AH$2)/10^9,0)</f>
        <v>0.01173488348</v>
      </c>
      <c r="AS1323" s="177">
        <f>IF($AJ$1129&gt;0,'Assumptions (Nuclear)'!AE11*Model!$AJ$1129*AVERAGE('Assumptions (Nuclear)'!$AC$2:$AH$2)/10^9,0)</f>
        <v>0.0117150275</v>
      </c>
      <c r="AT1323" s="177">
        <f>IF($AJ$1129&gt;0,'Assumptions (Nuclear)'!AF11*Model!$AJ$1129*AVERAGE('Assumptions (Nuclear)'!$AC$2:$AH$2)/10^9,0)</f>
        <v>0.01173488348</v>
      </c>
      <c r="AU1323" s="177">
        <f>IF($AJ$1129&gt;0,'Assumptions (Nuclear)'!AG11*Model!$AJ$1129*AVERAGE('Assumptions (Nuclear)'!$AC$2:$AH$2)/10^9,0)</f>
        <v>0.0117150275</v>
      </c>
      <c r="AV1323" s="177">
        <f>IF($AJ$1129&gt;0,'Assumptions (Nuclear)'!AH11*Model!$AJ$1129*AVERAGE('Assumptions (Nuclear)'!$AC$2:$AH$2)/10^9,0)</f>
        <v>0.01173488348</v>
      </c>
      <c r="AW1323" s="177">
        <f>IF($AJ$1129&gt;0,'Assumptions (Nuclear)'!AI11*Model!$AJ$1129*AVERAGE('Assumptions (Nuclear)'!$AC$2:$AH$2)/10^9,0)</f>
        <v>0.0117150275</v>
      </c>
      <c r="AX1323" s="177">
        <f>IF($AJ$1129&gt;0,'Assumptions (Nuclear)'!AJ11*Model!$AJ$1129*AVERAGE('Assumptions (Nuclear)'!$AC$2:$AH$2)/10^9,0)</f>
        <v>0.01173488348</v>
      </c>
      <c r="AY1323" s="177">
        <f>IF($AJ$1129&gt;0,'Assumptions (Nuclear)'!AK11*Model!$AJ$1129*AVERAGE('Assumptions (Nuclear)'!$AC$2:$AH$2)/10^9,0)</f>
        <v>0.00585751375</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0.01005598137</v>
      </c>
      <c r="AL1324" s="177">
        <f>IF($AK$1129&gt;0,'Assumptions (Nuclear)'!W11*Model!$AK$1129*AVERAGE('Assumptions (Nuclear)'!$AD$2:$AI$2)/10^9,0)</f>
        <v>0.01910636461</v>
      </c>
      <c r="AM1324" s="177">
        <f>IF($AK$1129&gt;0,'Assumptions (Nuclear)'!X11*Model!$AK$1129*AVERAGE('Assumptions (Nuclear)'!$AD$2:$AI$2)/10^9,0)</f>
        <v>0.01719572815</v>
      </c>
      <c r="AN1324" s="177">
        <f>IF($AK$1129&gt;0,'Assumptions (Nuclear)'!Y11*Model!$AK$1129*AVERAGE('Assumptions (Nuclear)'!$AD$2:$AI$2)/10^9,0)</f>
        <v>0.01548621131</v>
      </c>
      <c r="AO1324" s="177">
        <f>IF($AK$1129&gt;0,'Assumptions (Nuclear)'!Z11*Model!$AK$1129*AVERAGE('Assumptions (Nuclear)'!$AD$2:$AI$2)/10^9,0)</f>
        <v>0.01393759018</v>
      </c>
      <c r="AP1324" s="177">
        <f>IF($AK$1129&gt;0,'Assumptions (Nuclear)'!AA11*Model!$AK$1129*AVERAGE('Assumptions (Nuclear)'!$AD$2:$AI$2)/10^9,0)</f>
        <v>0.01252975279</v>
      </c>
      <c r="AQ1324" s="177">
        <f>IF($AK$1129&gt;0,'Assumptions (Nuclear)'!AB11*Model!$AK$1129*AVERAGE('Assumptions (Nuclear)'!$AD$2:$AI$2)/10^9,0)</f>
        <v>0.01186605802</v>
      </c>
      <c r="AR1324" s="177">
        <f>IF($AK$1129&gt;0,'Assumptions (Nuclear)'!AC11*Model!$AK$1129*AVERAGE('Assumptions (Nuclear)'!$AD$2:$AI$2)/10^9,0)</f>
        <v>0.01186605802</v>
      </c>
      <c r="AS1324" s="177">
        <f>IF($AK$1129&gt;0,'Assumptions (Nuclear)'!AD11*Model!$AK$1129*AVERAGE('Assumptions (Nuclear)'!$AD$2:$AI$2)/10^9,0)</f>
        <v>0.01188616998</v>
      </c>
      <c r="AT1324" s="177">
        <f>IF($AK$1129&gt;0,'Assumptions (Nuclear)'!AE11*Model!$AK$1129*AVERAGE('Assumptions (Nuclear)'!$AD$2:$AI$2)/10^9,0)</f>
        <v>0.01186605802</v>
      </c>
      <c r="AU1324" s="177">
        <f>IF($AK$1129&gt;0,'Assumptions (Nuclear)'!AF11*Model!$AK$1129*AVERAGE('Assumptions (Nuclear)'!$AD$2:$AI$2)/10^9,0)</f>
        <v>0.01188616998</v>
      </c>
      <c r="AV1324" s="177">
        <f>IF($AK$1129&gt;0,'Assumptions (Nuclear)'!AG11*Model!$AK$1129*AVERAGE('Assumptions (Nuclear)'!$AD$2:$AI$2)/10^9,0)</f>
        <v>0.01186605802</v>
      </c>
      <c r="AW1324" s="177">
        <f>IF($AK$1129&gt;0,'Assumptions (Nuclear)'!AH11*Model!$AK$1129*AVERAGE('Assumptions (Nuclear)'!$AD$2:$AI$2)/10^9,0)</f>
        <v>0.01188616998</v>
      </c>
      <c r="AX1324" s="177">
        <f>IF($AK$1129&gt;0,'Assumptions (Nuclear)'!AI11*Model!$AK$1129*AVERAGE('Assumptions (Nuclear)'!$AD$2:$AI$2)/10^9,0)</f>
        <v>0.01186605802</v>
      </c>
      <c r="AY1324" s="177">
        <f>IF($AK$1129&gt;0,'Assumptions (Nuclear)'!AJ11*Model!$AK$1129*AVERAGE('Assumptions (Nuclear)'!$AD$2:$AI$2)/10^9,0)</f>
        <v>0.01188616998</v>
      </c>
      <c r="AZ1324" s="177">
        <f>IF($AK$1129&gt;0,'Assumptions (Nuclear)'!AK11*Model!$AK$1129*AVERAGE('Assumptions (Nuclear)'!$AD$2:$AI$2)/10^9,0)</f>
        <v>0.005933029009</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0.01018431739</v>
      </c>
      <c r="AM1325" s="177">
        <f>IF($AL$1129&gt;0,'Assumptions (Nuclear)'!W11*Model!$AL$1129*AVERAGE('Assumptions (Nuclear)'!$AE$2:$AJ$2)/10^9,0)</f>
        <v>0.01935020303</v>
      </c>
      <c r="AN1325" s="177">
        <f>IF($AL$1129&gt;0,'Assumptions (Nuclear)'!X11*Model!$AL$1129*AVERAGE('Assumptions (Nuclear)'!$AE$2:$AJ$2)/10^9,0)</f>
        <v>0.01741518273</v>
      </c>
      <c r="AO1325" s="177">
        <f>IF($AL$1129&gt;0,'Assumptions (Nuclear)'!Y11*Model!$AL$1129*AVERAGE('Assumptions (Nuclear)'!$AE$2:$AJ$2)/10^9,0)</f>
        <v>0.01568384877</v>
      </c>
      <c r="AP1325" s="177">
        <f>IF($AL$1129&gt;0,'Assumptions (Nuclear)'!Z11*Model!$AL$1129*AVERAGE('Assumptions (Nuclear)'!$AE$2:$AJ$2)/10^9,0)</f>
        <v>0.0141154639</v>
      </c>
      <c r="AQ1325" s="177">
        <f>IF($AL$1129&gt;0,'Assumptions (Nuclear)'!AA11*Model!$AL$1129*AVERAGE('Assumptions (Nuclear)'!$AE$2:$AJ$2)/10^9,0)</f>
        <v>0.01268965946</v>
      </c>
      <c r="AR1325" s="177">
        <f>IF($AL$1129&gt;0,'Assumptions (Nuclear)'!AB11*Model!$AL$1129*AVERAGE('Assumptions (Nuclear)'!$AE$2:$AJ$2)/10^9,0)</f>
        <v>0.01201749451</v>
      </c>
      <c r="AS1325" s="177">
        <f>IF($AL$1129&gt;0,'Assumptions (Nuclear)'!AC11*Model!$AL$1129*AVERAGE('Assumptions (Nuclear)'!$AE$2:$AJ$2)/10^9,0)</f>
        <v>0.01201749451</v>
      </c>
      <c r="AT1325" s="177">
        <f>IF($AL$1129&gt;0,'Assumptions (Nuclear)'!AD11*Model!$AL$1129*AVERAGE('Assumptions (Nuclear)'!$AE$2:$AJ$2)/10^9,0)</f>
        <v>0.01203786315</v>
      </c>
      <c r="AU1325" s="177">
        <f>IF($AL$1129&gt;0,'Assumptions (Nuclear)'!AE11*Model!$AL$1129*AVERAGE('Assumptions (Nuclear)'!$AE$2:$AJ$2)/10^9,0)</f>
        <v>0.01201749451</v>
      </c>
      <c r="AV1325" s="177">
        <f>IF($AL$1129&gt;0,'Assumptions (Nuclear)'!AF11*Model!$AL$1129*AVERAGE('Assumptions (Nuclear)'!$AE$2:$AJ$2)/10^9,0)</f>
        <v>0.01203786315</v>
      </c>
      <c r="AW1325" s="177">
        <f>IF($AL$1129&gt;0,'Assumptions (Nuclear)'!AG11*Model!$AL$1129*AVERAGE('Assumptions (Nuclear)'!$AE$2:$AJ$2)/10^9,0)</f>
        <v>0.01201749451</v>
      </c>
      <c r="AX1325" s="177">
        <f>IF($AL$1129&gt;0,'Assumptions (Nuclear)'!AH11*Model!$AL$1129*AVERAGE('Assumptions (Nuclear)'!$AE$2:$AJ$2)/10^9,0)</f>
        <v>0.01203786315</v>
      </c>
      <c r="AY1325" s="177">
        <f>IF($AL$1129&gt;0,'Assumptions (Nuclear)'!AI11*Model!$AL$1129*AVERAGE('Assumptions (Nuclear)'!$AE$2:$AJ$2)/10^9,0)</f>
        <v>0.01201749451</v>
      </c>
      <c r="AZ1325" s="177">
        <f>IF($AL$1129&gt;0,'Assumptions (Nuclear)'!AJ11*Model!$AL$1129*AVERAGE('Assumptions (Nuclear)'!$AE$2:$AJ$2)/10^9,0)</f>
        <v>0.01203786315</v>
      </c>
      <c r="BA1325" s="177">
        <f>IF($AL$1129&gt;0,'Assumptions (Nuclear)'!AK11*Model!$AL$1129*AVERAGE('Assumptions (Nuclear)'!$AE$2:$AJ$2)/10^9,0)</f>
        <v>0.006008747257</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0.01031314528</v>
      </c>
      <c r="AN1326" s="160">
        <f>IF($AM$1129&gt;0,'Assumptions (Nuclear)'!W11*Model!$AM$1129*AVERAGE('Assumptions (Nuclear)'!$AF$2:$AK$2)/10^9,0)</f>
        <v>0.01959497604</v>
      </c>
      <c r="AO1326" s="160">
        <f>IF($AM$1129&gt;0,'Assumptions (Nuclear)'!X11*Model!$AM$1129*AVERAGE('Assumptions (Nuclear)'!$AF$2:$AK$2)/10^9,0)</f>
        <v>0.01763547844</v>
      </c>
      <c r="AP1326" s="160">
        <f>IF($AM$1129&gt;0,'Assumptions (Nuclear)'!Y11*Model!$AM$1129*AVERAGE('Assumptions (Nuclear)'!$AF$2:$AK$2)/10^9,0)</f>
        <v>0.01588224374</v>
      </c>
      <c r="AQ1326" s="160">
        <f>IF($AM$1129&gt;0,'Assumptions (Nuclear)'!Z11*Model!$AM$1129*AVERAGE('Assumptions (Nuclear)'!$AF$2:$AK$2)/10^9,0)</f>
        <v>0.01429401936</v>
      </c>
      <c r="AR1326" s="160">
        <f>IF($AM$1129&gt;0,'Assumptions (Nuclear)'!AA11*Model!$AM$1129*AVERAGE('Assumptions (Nuclear)'!$AF$2:$AK$2)/10^9,0)</f>
        <v>0.01285017902</v>
      </c>
      <c r="AS1326" s="160">
        <f>IF($AM$1129&gt;0,'Assumptions (Nuclear)'!AB11*Model!$AM$1129*AVERAGE('Assumptions (Nuclear)'!$AF$2:$AK$2)/10^9,0)</f>
        <v>0.01216951143</v>
      </c>
      <c r="AT1326" s="160">
        <f>IF($AM$1129&gt;0,'Assumptions (Nuclear)'!AC11*Model!$AM$1129*AVERAGE('Assumptions (Nuclear)'!$AF$2:$AK$2)/10^9,0)</f>
        <v>0.01216951143</v>
      </c>
      <c r="AU1326" s="160">
        <f>IF($AM$1129&gt;0,'Assumptions (Nuclear)'!AD11*Model!$AM$1129*AVERAGE('Assumptions (Nuclear)'!$AF$2:$AK$2)/10^9,0)</f>
        <v>0.01219013773</v>
      </c>
      <c r="AV1326" s="160">
        <f>IF($AM$1129&gt;0,'Assumptions (Nuclear)'!AE11*Model!$AM$1129*AVERAGE('Assumptions (Nuclear)'!$AF$2:$AK$2)/10^9,0)</f>
        <v>0.01216951143</v>
      </c>
      <c r="AW1326" s="160">
        <f>IF($AM$1129&gt;0,'Assumptions (Nuclear)'!AF11*Model!$AM$1129*AVERAGE('Assumptions (Nuclear)'!$AF$2:$AK$2)/10^9,0)</f>
        <v>0.01219013773</v>
      </c>
      <c r="AX1326" s="160">
        <f>IF($AM$1129&gt;0,'Assumptions (Nuclear)'!AG11*Model!$AM$1129*AVERAGE('Assumptions (Nuclear)'!$AF$2:$AK$2)/10^9,0)</f>
        <v>0.01216951143</v>
      </c>
      <c r="AY1326" s="160">
        <f>IF($AM$1129&gt;0,'Assumptions (Nuclear)'!AH11*Model!$AM$1129*AVERAGE('Assumptions (Nuclear)'!$AF$2:$AK$2)/10^9,0)</f>
        <v>0.01219013773</v>
      </c>
      <c r="AZ1326" s="160">
        <f>IF($AM$1129&gt;0,'Assumptions (Nuclear)'!AI11*Model!$AM$1129*AVERAGE('Assumptions (Nuclear)'!$AF$2:$AK$2)/10^9,0)</f>
        <v>0.01216951143</v>
      </c>
      <c r="BA1326" s="160">
        <f>IF($AM$1129&gt;0,'Assumptions (Nuclear)'!AJ11*Model!$AM$1129*AVERAGE('Assumptions (Nuclear)'!$AF$2:$AK$2)/10^9,0)</f>
        <v>0.01219013773</v>
      </c>
      <c r="BB1326" s="160">
        <f>IF($AM$1129&gt;0,'Assumptions (Nuclear)'!AK11*Model!$AM$1129*AVERAGE('Assumptions (Nuclear)'!$AF$2:$AK$2)/10^9,0)</f>
        <v>0.006084755717</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0.0104414189</v>
      </c>
      <c r="AO1327" s="160">
        <f>IF($AN$1129&gt;0,'Assumptions (Nuclear)'!W11*Model!$AN$1129*AVERAGE('Assumptions (Nuclear)'!$AG$2:$AL$2)/10^9,0)</f>
        <v>0.01983869591</v>
      </c>
      <c r="AP1327" s="160">
        <f>IF($AN$1129&gt;0,'Assumptions (Nuclear)'!X11*Model!$AN$1129*AVERAGE('Assumptions (Nuclear)'!$AG$2:$AL$2)/10^9,0)</f>
        <v>0.01785482632</v>
      </c>
      <c r="AQ1327" s="160">
        <f>IF($AN$1129&gt;0,'Assumptions (Nuclear)'!Y11*Model!$AN$1129*AVERAGE('Assumptions (Nuclear)'!$AG$2:$AL$2)/10^9,0)</f>
        <v>0.0160797851</v>
      </c>
      <c r="AR1327" s="160">
        <f>IF($AN$1129&gt;0,'Assumptions (Nuclear)'!Z11*Model!$AN$1129*AVERAGE('Assumptions (Nuclear)'!$AG$2:$AL$2)/10^9,0)</f>
        <v>0.01447180659</v>
      </c>
      <c r="AS1327" s="160">
        <f>IF($AN$1129&gt;0,'Assumptions (Nuclear)'!AA11*Model!$AN$1129*AVERAGE('Assumptions (Nuclear)'!$AG$2:$AL$2)/10^9,0)</f>
        <v>0.01301000795</v>
      </c>
      <c r="AT1327" s="160">
        <f>IF($AN$1129&gt;0,'Assumptions (Nuclear)'!AB11*Model!$AN$1129*AVERAGE('Assumptions (Nuclear)'!$AG$2:$AL$2)/10^9,0)</f>
        <v>0.0123208743</v>
      </c>
      <c r="AU1327" s="160">
        <f>IF($AN$1129&gt;0,'Assumptions (Nuclear)'!AC11*Model!$AN$1129*AVERAGE('Assumptions (Nuclear)'!$AG$2:$AL$2)/10^9,0)</f>
        <v>0.0123208743</v>
      </c>
      <c r="AV1327" s="160">
        <f>IF($AN$1129&gt;0,'Assumptions (Nuclear)'!AD11*Model!$AN$1129*AVERAGE('Assumptions (Nuclear)'!$AG$2:$AL$2)/10^9,0)</f>
        <v>0.01234175714</v>
      </c>
      <c r="AW1327" s="160">
        <f>IF($AN$1129&gt;0,'Assumptions (Nuclear)'!AE11*Model!$AN$1129*AVERAGE('Assumptions (Nuclear)'!$AG$2:$AL$2)/10^9,0)</f>
        <v>0.0123208743</v>
      </c>
      <c r="AX1327" s="160">
        <f>IF($AN$1129&gt;0,'Assumptions (Nuclear)'!AF11*Model!$AN$1129*AVERAGE('Assumptions (Nuclear)'!$AG$2:$AL$2)/10^9,0)</f>
        <v>0.01234175714</v>
      </c>
      <c r="AY1327" s="160">
        <f>IF($AN$1129&gt;0,'Assumptions (Nuclear)'!AG11*Model!$AN$1129*AVERAGE('Assumptions (Nuclear)'!$AG$2:$AL$2)/10^9,0)</f>
        <v>0.0123208743</v>
      </c>
      <c r="AZ1327" s="160">
        <f>IF($AN$1129&gt;0,'Assumptions (Nuclear)'!AH11*Model!$AN$1129*AVERAGE('Assumptions (Nuclear)'!$AG$2:$AL$2)/10^9,0)</f>
        <v>0.01234175714</v>
      </c>
      <c r="BA1327" s="160">
        <f>IF($AN$1129&gt;0,'Assumptions (Nuclear)'!AI11*Model!$AN$1129*AVERAGE('Assumptions (Nuclear)'!$AG$2:$AL$2)/10^9,0)</f>
        <v>0.0123208743</v>
      </c>
      <c r="BB1327" s="160">
        <f>IF($AN$1129&gt;0,'Assumptions (Nuclear)'!AJ11*Model!$AN$1129*AVERAGE('Assumptions (Nuclear)'!$AG$2:$AL$2)/10^9,0)</f>
        <v>0.01234175714</v>
      </c>
      <c r="BC1327" s="160">
        <f>IF($AN$1129&gt;0,'Assumptions (Nuclear)'!AK11*Model!$AN$1129*AVERAGE('Assumptions (Nuclear)'!$AG$2:$AL$2)/10^9,0)</f>
        <v>0.00616043715</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0.01057164925</v>
      </c>
      <c r="AP1328" s="160">
        <f>IF($AO$1129&gt;0,'Assumptions (Nuclear)'!W11*Model!$AO$1129*AVERAGE('Assumptions (Nuclear)'!$AH$2:$AM$2)/10^9,0)</f>
        <v>0.02008613357</v>
      </c>
      <c r="AQ1328" s="160">
        <f>IF($AO$1129&gt;0,'Assumptions (Nuclear)'!X11*Model!$AO$1129*AVERAGE('Assumptions (Nuclear)'!$AH$2:$AM$2)/10^9,0)</f>
        <v>0.01807752022</v>
      </c>
      <c r="AR1328" s="160">
        <f>IF($AO$1129&gt;0,'Assumptions (Nuclear)'!Y11*Model!$AO$1129*AVERAGE('Assumptions (Nuclear)'!$AH$2:$AM$2)/10^9,0)</f>
        <v>0.01628033984</v>
      </c>
      <c r="AS1328" s="160">
        <f>IF($AO$1129&gt;0,'Assumptions (Nuclear)'!Z11*Model!$AO$1129*AVERAGE('Assumptions (Nuclear)'!$AH$2:$AM$2)/10^9,0)</f>
        <v>0.01465230586</v>
      </c>
      <c r="AT1328" s="160">
        <f>IF($AO$1129&gt;0,'Assumptions (Nuclear)'!AA11*Model!$AO$1129*AVERAGE('Assumptions (Nuclear)'!$AH$2:$AM$2)/10^9,0)</f>
        <v>0.01317227496</v>
      </c>
      <c r="AU1328" s="160">
        <f>IF($AO$1129&gt;0,'Assumptions (Nuclear)'!AB11*Model!$AO$1129*AVERAGE('Assumptions (Nuclear)'!$AH$2:$AM$2)/10^9,0)</f>
        <v>0.01247454611</v>
      </c>
      <c r="AV1328" s="160">
        <f>IF($AO$1129&gt;0,'Assumptions (Nuclear)'!AC11*Model!$AO$1129*AVERAGE('Assumptions (Nuclear)'!$AH$2:$AM$2)/10^9,0)</f>
        <v>0.01247454611</v>
      </c>
      <c r="AW1328" s="160">
        <f>IF($AO$1129&gt;0,'Assumptions (Nuclear)'!AD11*Model!$AO$1129*AVERAGE('Assumptions (Nuclear)'!$AH$2:$AM$2)/10^9,0)</f>
        <v>0.01249568941</v>
      </c>
      <c r="AX1328" s="160">
        <f>IF($AO$1129&gt;0,'Assumptions (Nuclear)'!AE11*Model!$AO$1129*AVERAGE('Assumptions (Nuclear)'!$AH$2:$AM$2)/10^9,0)</f>
        <v>0.01247454611</v>
      </c>
      <c r="AY1328" s="160">
        <f>IF($AO$1129&gt;0,'Assumptions (Nuclear)'!AF11*Model!$AO$1129*AVERAGE('Assumptions (Nuclear)'!$AH$2:$AM$2)/10^9,0)</f>
        <v>0.01249568941</v>
      </c>
      <c r="AZ1328" s="160">
        <f>IF($AO$1129&gt;0,'Assumptions (Nuclear)'!AG11*Model!$AO$1129*AVERAGE('Assumptions (Nuclear)'!$AH$2:$AM$2)/10^9,0)</f>
        <v>0.01247454611</v>
      </c>
      <c r="BA1328" s="160">
        <f>IF($AO$1129&gt;0,'Assumptions (Nuclear)'!AH11*Model!$AO$1129*AVERAGE('Assumptions (Nuclear)'!$AH$2:$AM$2)/10^9,0)</f>
        <v>0.01249568941</v>
      </c>
      <c r="BB1328" s="160">
        <f>IF($AO$1129&gt;0,'Assumptions (Nuclear)'!AI11*Model!$AO$1129*AVERAGE('Assumptions (Nuclear)'!$AH$2:$AM$2)/10^9,0)</f>
        <v>0.01247454611</v>
      </c>
      <c r="BC1328" s="160">
        <f>IF($AO$1129&gt;0,'Assumptions (Nuclear)'!AJ11*Model!$AO$1129*AVERAGE('Assumptions (Nuclear)'!$AH$2:$AM$2)/10^9,0)</f>
        <v>0.01249568941</v>
      </c>
      <c r="BD1328" s="160">
        <f>IF($AO$1129&gt;0,'Assumptions (Nuclear)'!AK11*Model!$AO$1129*AVERAGE('Assumptions (Nuclear)'!$AH$2:$AM$2)/10^9,0)</f>
        <v>0.006237273057</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0.01070351168</v>
      </c>
      <c r="AQ1329" s="160">
        <f>IF($AP$1129&gt;0,'Assumptions (Nuclear)'!W11*Model!$AP$1129*AVERAGE('Assumptions (Nuclear)'!$AI$2:$AN$2)/10^9,0)</f>
        <v>0.02033667218</v>
      </c>
      <c r="AR1329" s="160">
        <f>IF($AP$1129&gt;0,'Assumptions (Nuclear)'!X11*Model!$AP$1129*AVERAGE('Assumptions (Nuclear)'!$AI$2:$AN$2)/10^9,0)</f>
        <v>0.01830300497</v>
      </c>
      <c r="AS1329" s="160">
        <f>IF($AP$1129&gt;0,'Assumptions (Nuclear)'!Y11*Model!$AP$1129*AVERAGE('Assumptions (Nuclear)'!$AI$2:$AN$2)/10^9,0)</f>
        <v>0.01648340798</v>
      </c>
      <c r="AT1329" s="160">
        <f>IF($AP$1129&gt;0,'Assumptions (Nuclear)'!Z11*Model!$AP$1129*AVERAGE('Assumptions (Nuclear)'!$AI$2:$AN$2)/10^9,0)</f>
        <v>0.01483506718</v>
      </c>
      <c r="AU1329" s="160">
        <f>IF($AP$1129&gt;0,'Assumptions (Nuclear)'!AA11*Model!$AP$1129*AVERAGE('Assumptions (Nuclear)'!$AI$2:$AN$2)/10^9,0)</f>
        <v>0.01333657555</v>
      </c>
      <c r="AV1329" s="160">
        <f>IF($AP$1129&gt;0,'Assumptions (Nuclear)'!AB11*Model!$AP$1129*AVERAGE('Assumptions (Nuclear)'!$AI$2:$AN$2)/10^9,0)</f>
        <v>0.01263014378</v>
      </c>
      <c r="AW1329" s="160">
        <f>IF($AP$1129&gt;0,'Assumptions (Nuclear)'!AC11*Model!$AP$1129*AVERAGE('Assumptions (Nuclear)'!$AI$2:$AN$2)/10^9,0)</f>
        <v>0.01263014378</v>
      </c>
      <c r="AX1329" s="160">
        <f>IF($AP$1129&gt;0,'Assumptions (Nuclear)'!AD11*Model!$AP$1129*AVERAGE('Assumptions (Nuclear)'!$AI$2:$AN$2)/10^9,0)</f>
        <v>0.0126515508</v>
      </c>
      <c r="AY1329" s="160">
        <f>IF($AP$1129&gt;0,'Assumptions (Nuclear)'!AE11*Model!$AP$1129*AVERAGE('Assumptions (Nuclear)'!$AI$2:$AN$2)/10^9,0)</f>
        <v>0.01263014378</v>
      </c>
      <c r="AZ1329" s="160">
        <f>IF($AP$1129&gt;0,'Assumptions (Nuclear)'!AF11*Model!$AP$1129*AVERAGE('Assumptions (Nuclear)'!$AI$2:$AN$2)/10^9,0)</f>
        <v>0.0126515508</v>
      </c>
      <c r="BA1329" s="160">
        <f>IF($AP$1129&gt;0,'Assumptions (Nuclear)'!AG11*Model!$AP$1129*AVERAGE('Assumptions (Nuclear)'!$AI$2:$AN$2)/10^9,0)</f>
        <v>0.01263014378</v>
      </c>
      <c r="BB1329" s="160">
        <f>IF($AP$1129&gt;0,'Assumptions (Nuclear)'!AH11*Model!$AP$1129*AVERAGE('Assumptions (Nuclear)'!$AI$2:$AN$2)/10^9,0)</f>
        <v>0.0126515508</v>
      </c>
      <c r="BC1329" s="160">
        <f>IF($AP$1129&gt;0,'Assumptions (Nuclear)'!AI11*Model!$AP$1129*AVERAGE('Assumptions (Nuclear)'!$AI$2:$AN$2)/10^9,0)</f>
        <v>0.01263014378</v>
      </c>
      <c r="BD1329" s="160">
        <f>IF($AP$1129&gt;0,'Assumptions (Nuclear)'!AJ11*Model!$AP$1129*AVERAGE('Assumptions (Nuclear)'!$AI$2:$AN$2)/10^9,0)</f>
        <v>0.0126515508</v>
      </c>
      <c r="BE1329" s="160">
        <f>IF($AP$1129&gt;0,'Assumptions (Nuclear)'!AK11*Model!$AP$1129*AVERAGE('Assumptions (Nuclear)'!$AI$2:$AN$2)/10^9,0)</f>
        <v>0.006315071889</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0.010835842</v>
      </c>
      <c r="AR1330" s="160">
        <f>IF($AQ$1129&gt;0,'Assumptions (Nuclear)'!W11*Model!$AQ$1129*AVERAGE('Assumptions (Nuclear)'!$AJ$2:$AO$2)/10^9,0)</f>
        <v>0.0205880998</v>
      </c>
      <c r="AS1330" s="160">
        <f>IF($AQ$1129&gt;0,'Assumptions (Nuclear)'!X11*Model!$AQ$1129*AVERAGE('Assumptions (Nuclear)'!$AJ$2:$AO$2)/10^9,0)</f>
        <v>0.01852928982</v>
      </c>
      <c r="AT1330" s="160">
        <f>IF($AQ$1129&gt;0,'Assumptions (Nuclear)'!Y11*Model!$AQ$1129*AVERAGE('Assumptions (Nuclear)'!$AJ$2:$AO$2)/10^9,0)</f>
        <v>0.01668719668</v>
      </c>
      <c r="AU1330" s="160">
        <f>IF($AQ$1129&gt;0,'Assumptions (Nuclear)'!Z11*Model!$AQ$1129*AVERAGE('Assumptions (Nuclear)'!$AJ$2:$AO$2)/10^9,0)</f>
        <v>0.01501847701</v>
      </c>
      <c r="AV1330" s="160">
        <f>IF($AQ$1129&gt;0,'Assumptions (Nuclear)'!AA11*Model!$AQ$1129*AVERAGE('Assumptions (Nuclear)'!$AJ$2:$AO$2)/10^9,0)</f>
        <v>0.01350145913</v>
      </c>
      <c r="AW1330" s="160">
        <f>IF($AQ$1129&gt;0,'Assumptions (Nuclear)'!AB11*Model!$AQ$1129*AVERAGE('Assumptions (Nuclear)'!$AJ$2:$AO$2)/10^9,0)</f>
        <v>0.01278629356</v>
      </c>
      <c r="AX1330" s="160">
        <f>IF($AQ$1129&gt;0,'Assumptions (Nuclear)'!AC11*Model!$AQ$1129*AVERAGE('Assumptions (Nuclear)'!$AJ$2:$AO$2)/10^9,0)</f>
        <v>0.01278629356</v>
      </c>
      <c r="AY1330" s="160">
        <f>IF($AQ$1129&gt;0,'Assumptions (Nuclear)'!AD11*Model!$AQ$1129*AVERAGE('Assumptions (Nuclear)'!$AJ$2:$AO$2)/10^9,0)</f>
        <v>0.01280796525</v>
      </c>
      <c r="AZ1330" s="160">
        <f>IF($AQ$1129&gt;0,'Assumptions (Nuclear)'!AE11*Model!$AQ$1129*AVERAGE('Assumptions (Nuclear)'!$AJ$2:$AO$2)/10^9,0)</f>
        <v>0.01278629356</v>
      </c>
      <c r="BA1330" s="160">
        <f>IF($AQ$1129&gt;0,'Assumptions (Nuclear)'!AF11*Model!$AQ$1129*AVERAGE('Assumptions (Nuclear)'!$AJ$2:$AO$2)/10^9,0)</f>
        <v>0.01280796525</v>
      </c>
      <c r="BB1330" s="160">
        <f>IF($AQ$1129&gt;0,'Assumptions (Nuclear)'!AG11*Model!$AQ$1129*AVERAGE('Assumptions (Nuclear)'!$AJ$2:$AO$2)/10^9,0)</f>
        <v>0.01278629356</v>
      </c>
      <c r="BC1330" s="160">
        <f>IF($AQ$1129&gt;0,'Assumptions (Nuclear)'!AH11*Model!$AQ$1129*AVERAGE('Assumptions (Nuclear)'!$AJ$2:$AO$2)/10^9,0)</f>
        <v>0.01280796525</v>
      </c>
      <c r="BD1330" s="160">
        <f>IF($AQ$1129&gt;0,'Assumptions (Nuclear)'!AI11*Model!$AQ$1129*AVERAGE('Assumptions (Nuclear)'!$AJ$2:$AO$2)/10^9,0)</f>
        <v>0.01278629356</v>
      </c>
      <c r="BE1330" s="160">
        <f>IF($AQ$1129&gt;0,'Assumptions (Nuclear)'!AJ11*Model!$AQ$1129*AVERAGE('Assumptions (Nuclear)'!$AJ$2:$AO$2)/10^9,0)</f>
        <v>0.01280796525</v>
      </c>
      <c r="BF1330" s="160">
        <f>IF($AQ$1129&gt;0,'Assumptions (Nuclear)'!AK11*Model!$AQ$1129*AVERAGE('Assumptions (Nuclear)'!$AJ$2:$AO$2)/10^9,0)</f>
        <v>0.006393146781</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0.01096640298</v>
      </c>
      <c r="AS1331" s="160">
        <f>IF($AR$1129&gt;0,'Assumptions (Nuclear)'!W11*Model!$AR$1129*AVERAGE('Assumptions (Nuclear)'!$AK$2:$AP$2)/10^9,0)</f>
        <v>0.02083616567</v>
      </c>
      <c r="AT1331" s="160">
        <f>IF($AR$1129&gt;0,'Assumptions (Nuclear)'!X11*Model!$AR$1129*AVERAGE('Assumptions (Nuclear)'!$AK$2:$AP$2)/10^9,0)</f>
        <v>0.0187525491</v>
      </c>
      <c r="AU1331" s="160">
        <f>IF($AR$1129&gt;0,'Assumptions (Nuclear)'!Y11*Model!$AR$1129*AVERAGE('Assumptions (Nuclear)'!$AK$2:$AP$2)/10^9,0)</f>
        <v>0.01688826059</v>
      </c>
      <c r="AV1331" s="160">
        <f>IF($AR$1129&gt;0,'Assumptions (Nuclear)'!Z11*Model!$AR$1129*AVERAGE('Assumptions (Nuclear)'!$AK$2:$AP$2)/10^9,0)</f>
        <v>0.01519943453</v>
      </c>
      <c r="AW1331" s="160">
        <f>IF($AR$1129&gt;0,'Assumptions (Nuclear)'!AA11*Model!$AR$1129*AVERAGE('Assumptions (Nuclear)'!$AK$2:$AP$2)/10^9,0)</f>
        <v>0.01366413812</v>
      </c>
      <c r="AX1331" s="160">
        <f>IF($AR$1129&gt;0,'Assumptions (Nuclear)'!AB11*Model!$AR$1129*AVERAGE('Assumptions (Nuclear)'!$AK$2:$AP$2)/10^9,0)</f>
        <v>0.01294035552</v>
      </c>
      <c r="AY1331" s="160">
        <f>IF($AR$1129&gt;0,'Assumptions (Nuclear)'!AC11*Model!$AR$1129*AVERAGE('Assumptions (Nuclear)'!$AK$2:$AP$2)/10^9,0)</f>
        <v>0.01294035552</v>
      </c>
      <c r="AZ1331" s="160">
        <f>IF($AR$1129&gt;0,'Assumptions (Nuclear)'!AD11*Model!$AR$1129*AVERAGE('Assumptions (Nuclear)'!$AK$2:$AP$2)/10^9,0)</f>
        <v>0.01296228832</v>
      </c>
      <c r="BA1331" s="160">
        <f>IF($AR$1129&gt;0,'Assumptions (Nuclear)'!AE11*Model!$AR$1129*AVERAGE('Assumptions (Nuclear)'!$AK$2:$AP$2)/10^9,0)</f>
        <v>0.01294035552</v>
      </c>
      <c r="BB1331" s="160">
        <f>IF($AR$1129&gt;0,'Assumptions (Nuclear)'!AF11*Model!$AR$1129*AVERAGE('Assumptions (Nuclear)'!$AK$2:$AP$2)/10^9,0)</f>
        <v>0.01296228832</v>
      </c>
      <c r="BC1331" s="160">
        <f>IF($AR$1129&gt;0,'Assumptions (Nuclear)'!AG11*Model!$AR$1129*AVERAGE('Assumptions (Nuclear)'!$AK$2:$AP$2)/10^9,0)</f>
        <v>0.01294035552</v>
      </c>
      <c r="BD1331" s="160">
        <f>IF($AR$1129&gt;0,'Assumptions (Nuclear)'!AH11*Model!$AR$1129*AVERAGE('Assumptions (Nuclear)'!$AK$2:$AP$2)/10^9,0)</f>
        <v>0.01296228832</v>
      </c>
      <c r="BE1331" s="160">
        <f>IF($AR$1129&gt;0,'Assumptions (Nuclear)'!AI11*Model!$AR$1129*AVERAGE('Assumptions (Nuclear)'!$AK$2:$AP$2)/10^9,0)</f>
        <v>0.01294035552</v>
      </c>
      <c r="BF1331" s="160">
        <f>IF($AR$1129&gt;0,'Assumptions (Nuclear)'!AJ11*Model!$AR$1129*AVERAGE('Assumptions (Nuclear)'!$AK$2:$AP$2)/10^9,0)</f>
        <v>0.01296228832</v>
      </c>
      <c r="BG1331" s="160">
        <f>IF($AR$1129&gt;0,'Assumptions (Nuclear)'!AK11*Model!$AR$1129*AVERAGE('Assumptions (Nuclear)'!$AK$2:$AP$2)/10^9,0)</f>
        <v>0.006470177759</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0.0110989885</v>
      </c>
      <c r="AT1332" s="160">
        <f>IF($AS$1129&gt;0,'Assumptions (Nuclear)'!W11*Model!$AS$1129*AVERAGE('Assumptions (Nuclear)'!$AL$2:$AQ$2)/10^9,0)</f>
        <v>0.02108807815</v>
      </c>
      <c r="AU1332" s="160">
        <f>IF($AS$1129&gt;0,'Assumptions (Nuclear)'!X11*Model!$AS$1129*AVERAGE('Assumptions (Nuclear)'!$AL$2:$AQ$2)/10^9,0)</f>
        <v>0.01897927034</v>
      </c>
      <c r="AV1332" s="160">
        <f>IF($AS$1129&gt;0,'Assumptions (Nuclear)'!Y11*Model!$AS$1129*AVERAGE('Assumptions (Nuclear)'!$AL$2:$AQ$2)/10^9,0)</f>
        <v>0.01709244229</v>
      </c>
      <c r="AW1332" s="160">
        <f>IF($AS$1129&gt;0,'Assumptions (Nuclear)'!Z11*Model!$AS$1129*AVERAGE('Assumptions (Nuclear)'!$AL$2:$AQ$2)/10^9,0)</f>
        <v>0.01538319806</v>
      </c>
      <c r="AX1332" s="160">
        <f>IF($AS$1129&gt;0,'Assumptions (Nuclear)'!AA11*Model!$AS$1129*AVERAGE('Assumptions (Nuclear)'!$AL$2:$AQ$2)/10^9,0)</f>
        <v>0.01382933967</v>
      </c>
      <c r="AY1332" s="160">
        <f>IF($AS$1129&gt;0,'Assumptions (Nuclear)'!AB11*Model!$AS$1129*AVERAGE('Assumptions (Nuclear)'!$AL$2:$AQ$2)/10^9,0)</f>
        <v>0.01309680643</v>
      </c>
      <c r="AZ1332" s="160">
        <f>IF($AS$1129&gt;0,'Assumptions (Nuclear)'!AC11*Model!$AS$1129*AVERAGE('Assumptions (Nuclear)'!$AL$2:$AQ$2)/10^9,0)</f>
        <v>0.01309680643</v>
      </c>
      <c r="BA1332" s="160">
        <f>IF($AS$1129&gt;0,'Assumptions (Nuclear)'!AD11*Model!$AS$1129*AVERAGE('Assumptions (Nuclear)'!$AL$2:$AQ$2)/10^9,0)</f>
        <v>0.01311900441</v>
      </c>
      <c r="BB1332" s="160">
        <f>IF($AS$1129&gt;0,'Assumptions (Nuclear)'!AE11*Model!$AS$1129*AVERAGE('Assumptions (Nuclear)'!$AL$2:$AQ$2)/10^9,0)</f>
        <v>0.01309680643</v>
      </c>
      <c r="BC1332" s="160">
        <f>IF($AS$1129&gt;0,'Assumptions (Nuclear)'!AF11*Model!$AS$1129*AVERAGE('Assumptions (Nuclear)'!$AL$2:$AQ$2)/10^9,0)</f>
        <v>0.01311900441</v>
      </c>
      <c r="BD1332" s="160">
        <f>IF($AS$1129&gt;0,'Assumptions (Nuclear)'!AG11*Model!$AS$1129*AVERAGE('Assumptions (Nuclear)'!$AL$2:$AQ$2)/10^9,0)</f>
        <v>0.01309680643</v>
      </c>
      <c r="BE1332" s="160">
        <f>IF($AS$1129&gt;0,'Assumptions (Nuclear)'!AH11*Model!$AS$1129*AVERAGE('Assumptions (Nuclear)'!$AL$2:$AQ$2)/10^9,0)</f>
        <v>0.01311900441</v>
      </c>
      <c r="BF1332" s="160">
        <f>IF($AS$1129&gt;0,'Assumptions (Nuclear)'!AI11*Model!$AS$1129*AVERAGE('Assumptions (Nuclear)'!$AL$2:$AQ$2)/10^9,0)</f>
        <v>0.01309680643</v>
      </c>
      <c r="BG1332" s="160">
        <f>IF($AS$1129&gt;0,'Assumptions (Nuclear)'!AJ11*Model!$AS$1129*AVERAGE('Assumptions (Nuclear)'!$AL$2:$AQ$2)/10^9,0)</f>
        <v>0.01311900441</v>
      </c>
      <c r="BH1332" s="160">
        <f>IF($AS$1129&gt;0,'Assumptions (Nuclear)'!AK11*Model!$AS$1129*AVERAGE('Assumptions (Nuclear)'!$AL$2:$AQ$2)/10^9,0)</f>
        <v>0.006548403215</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0.0112336325</v>
      </c>
      <c r="AU1333" s="160">
        <f>IF($AT$1129&gt;0,'Assumptions (Nuclear)'!W11*Model!$AT$1129*AVERAGE('Assumptions (Nuclear)'!$AM$2:$AR$2)/10^9,0)</f>
        <v>0.02134390175</v>
      </c>
      <c r="AV1333" s="160">
        <f>IF($AT$1129&gt;0,'Assumptions (Nuclear)'!X11*Model!$AT$1129*AVERAGE('Assumptions (Nuclear)'!$AM$2:$AR$2)/10^9,0)</f>
        <v>0.01920951157</v>
      </c>
      <c r="AW1333" s="160">
        <f>IF($AT$1129&gt;0,'Assumptions (Nuclear)'!Y11*Model!$AT$1129*AVERAGE('Assumptions (Nuclear)'!$AM$2:$AR$2)/10^9,0)</f>
        <v>0.01729979405</v>
      </c>
      <c r="AX1333" s="160">
        <f>IF($AT$1129&gt;0,'Assumptions (Nuclear)'!Z11*Model!$AT$1129*AVERAGE('Assumptions (Nuclear)'!$AM$2:$AR$2)/10^9,0)</f>
        <v>0.01556981464</v>
      </c>
      <c r="AY1333" s="160">
        <f>IF($AT$1129&gt;0,'Assumptions (Nuclear)'!AA11*Model!$AT$1129*AVERAGE('Assumptions (Nuclear)'!$AM$2:$AR$2)/10^9,0)</f>
        <v>0.01399710609</v>
      </c>
      <c r="AZ1333" s="160">
        <f>IF($AT$1129&gt;0,'Assumptions (Nuclear)'!AB11*Model!$AT$1129*AVERAGE('Assumptions (Nuclear)'!$AM$2:$AR$2)/10^9,0)</f>
        <v>0.01325568635</v>
      </c>
      <c r="BA1333" s="160">
        <f>IF($AT$1129&gt;0,'Assumptions (Nuclear)'!AC11*Model!$AT$1129*AVERAGE('Assumptions (Nuclear)'!$AM$2:$AR$2)/10^9,0)</f>
        <v>0.01325568635</v>
      </c>
      <c r="BB1333" s="160">
        <f>IF($AT$1129&gt;0,'Assumptions (Nuclear)'!AD11*Model!$AT$1129*AVERAGE('Assumptions (Nuclear)'!$AM$2:$AR$2)/10^9,0)</f>
        <v>0.01327815361</v>
      </c>
      <c r="BC1333" s="160">
        <f>IF($AT$1129&gt;0,'Assumptions (Nuclear)'!AE11*Model!$AT$1129*AVERAGE('Assumptions (Nuclear)'!$AM$2:$AR$2)/10^9,0)</f>
        <v>0.01325568635</v>
      </c>
      <c r="BD1333" s="160">
        <f>IF($AT$1129&gt;0,'Assumptions (Nuclear)'!AF11*Model!$AT$1129*AVERAGE('Assumptions (Nuclear)'!$AM$2:$AR$2)/10^9,0)</f>
        <v>0.01327815361</v>
      </c>
      <c r="BE1333" s="160">
        <f>IF($AT$1129&gt;0,'Assumptions (Nuclear)'!AG11*Model!$AT$1129*AVERAGE('Assumptions (Nuclear)'!$AM$2:$AR$2)/10^9,0)</f>
        <v>0.01325568635</v>
      </c>
      <c r="BF1333" s="160">
        <f>IF($AT$1129&gt;0,'Assumptions (Nuclear)'!AH11*Model!$AT$1129*AVERAGE('Assumptions (Nuclear)'!$AM$2:$AR$2)/10^9,0)</f>
        <v>0.01327815361</v>
      </c>
      <c r="BG1333" s="160">
        <f>IF($AT$1129&gt;0,'Assumptions (Nuclear)'!AI11*Model!$AT$1129*AVERAGE('Assumptions (Nuclear)'!$AM$2:$AR$2)/10^9,0)</f>
        <v>0.01325568635</v>
      </c>
      <c r="BH1333" s="160">
        <f>IF($AT$1129&gt;0,'Assumptions (Nuclear)'!AJ11*Model!$AT$1129*AVERAGE('Assumptions (Nuclear)'!$AM$2:$AR$2)/10^9,0)</f>
        <v>0.01327815361</v>
      </c>
      <c r="BI1333" s="160">
        <f>IF($AT$1129&gt;0,'Assumptions (Nuclear)'!AK11*Model!$AT$1129*AVERAGE('Assumptions (Nuclear)'!$AM$2:$AR$2)/10^9,0)</f>
        <v>0.006627843175</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0.01136880373</v>
      </c>
      <c r="AV1334" s="160">
        <f>IF($AU$1129&gt;0,'Assumptions (Nuclear)'!W11*Model!$AU$1129*AVERAGE('Assumptions (Nuclear)'!$AN$2:$AS$2)/10^9,0)</f>
        <v>0.02160072709</v>
      </c>
      <c r="AW1334" s="160">
        <f>IF($AU$1129&gt;0,'Assumptions (Nuclear)'!X11*Model!$AU$1129*AVERAGE('Assumptions (Nuclear)'!$AN$2:$AS$2)/10^9,0)</f>
        <v>0.01944065438</v>
      </c>
      <c r="AX1334" s="160">
        <f>IF($AU$1129&gt;0,'Assumptions (Nuclear)'!Y11*Model!$AU$1129*AVERAGE('Assumptions (Nuclear)'!$AN$2:$AS$2)/10^9,0)</f>
        <v>0.01750795775</v>
      </c>
      <c r="AY1334" s="160">
        <f>IF($AU$1129&gt;0,'Assumptions (Nuclear)'!Z11*Model!$AU$1129*AVERAGE('Assumptions (Nuclear)'!$AN$2:$AS$2)/10^9,0)</f>
        <v>0.01575716198</v>
      </c>
      <c r="AZ1334" s="160">
        <f>IF($AU$1129&gt;0,'Assumptions (Nuclear)'!AA11*Model!$AU$1129*AVERAGE('Assumptions (Nuclear)'!$AN$2:$AS$2)/10^9,0)</f>
        <v>0.01416552945</v>
      </c>
      <c r="BA1334" s="160">
        <f>IF($AU$1129&gt;0,'Assumptions (Nuclear)'!AB11*Model!$AU$1129*AVERAGE('Assumptions (Nuclear)'!$AN$2:$AS$2)/10^9,0)</f>
        <v>0.01341518841</v>
      </c>
      <c r="BB1334" s="160">
        <f>IF($AU$1129&gt;0,'Assumptions (Nuclear)'!AC11*Model!$AU$1129*AVERAGE('Assumptions (Nuclear)'!$AN$2:$AS$2)/10^9,0)</f>
        <v>0.01341518841</v>
      </c>
      <c r="BC1334" s="160">
        <f>IF($AU$1129&gt;0,'Assumptions (Nuclear)'!AD11*Model!$AU$1129*AVERAGE('Assumptions (Nuclear)'!$AN$2:$AS$2)/10^9,0)</f>
        <v>0.01343792601</v>
      </c>
      <c r="BD1334" s="160">
        <f>IF($AU$1129&gt;0,'Assumptions (Nuclear)'!AE11*Model!$AU$1129*AVERAGE('Assumptions (Nuclear)'!$AN$2:$AS$2)/10^9,0)</f>
        <v>0.01341518841</v>
      </c>
      <c r="BE1334" s="160">
        <f>IF($AU$1129&gt;0,'Assumptions (Nuclear)'!AF11*Model!$AU$1129*AVERAGE('Assumptions (Nuclear)'!$AN$2:$AS$2)/10^9,0)</f>
        <v>0.01343792601</v>
      </c>
      <c r="BF1334" s="160">
        <f>IF($AU$1129&gt;0,'Assumptions (Nuclear)'!AG11*Model!$AU$1129*AVERAGE('Assumptions (Nuclear)'!$AN$2:$AS$2)/10^9,0)</f>
        <v>0.01341518841</v>
      </c>
      <c r="BG1334" s="160">
        <f>IF($AU$1129&gt;0,'Assumptions (Nuclear)'!AH11*Model!$AU$1129*AVERAGE('Assumptions (Nuclear)'!$AN$2:$AS$2)/10^9,0)</f>
        <v>0.01343792601</v>
      </c>
      <c r="BH1334" s="160">
        <f>IF($AU$1129&gt;0,'Assumptions (Nuclear)'!AI11*Model!$AU$1129*AVERAGE('Assumptions (Nuclear)'!$AN$2:$AS$2)/10^9,0)</f>
        <v>0.01341518841</v>
      </c>
      <c r="BI1334" s="160">
        <f>IF($AU$1129&gt;0,'Assumptions (Nuclear)'!AJ11*Model!$AU$1129*AVERAGE('Assumptions (Nuclear)'!$AN$2:$AS$2)/10^9,0)</f>
        <v>0.01343792601</v>
      </c>
      <c r="BJ1334" s="160">
        <f>IF($AU$1129&gt;0,'Assumptions (Nuclear)'!AK11*Model!$AU$1129*AVERAGE('Assumptions (Nuclear)'!$AN$2:$AS$2)/10^9,0)</f>
        <v>0.006707594203</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0.01150501389</v>
      </c>
      <c r="AW1335" s="160">
        <f>IF($AV$1129&gt;0,'Assumptions (Nuclear)'!W11*Model!$AV$1129*AVERAGE('Assumptions (Nuclear)'!$AO$2:$AT$2)/10^9,0)</f>
        <v>0.02185952638</v>
      </c>
      <c r="AX1335" s="160">
        <f>IF($AV$1129&gt;0,'Assumptions (Nuclear)'!X11*Model!$AV$1129*AVERAGE('Assumptions (Nuclear)'!$AO$2:$AT$2)/10^9,0)</f>
        <v>0.01967357375</v>
      </c>
      <c r="AY1335" s="160">
        <f>IF($AV$1129&gt;0,'Assumptions (Nuclear)'!Y11*Model!$AV$1129*AVERAGE('Assumptions (Nuclear)'!$AO$2:$AT$2)/10^9,0)</f>
        <v>0.01771772139</v>
      </c>
      <c r="AZ1335" s="160">
        <f>IF($AV$1129&gt;0,'Assumptions (Nuclear)'!Z11*Model!$AV$1129*AVERAGE('Assumptions (Nuclear)'!$AO$2:$AT$2)/10^9,0)</f>
        <v>0.01594594925</v>
      </c>
      <c r="BA1335" s="160">
        <f>IF($AV$1129&gt;0,'Assumptions (Nuclear)'!AA11*Model!$AV$1129*AVERAGE('Assumptions (Nuclear)'!$AO$2:$AT$2)/10^9,0)</f>
        <v>0.0143352473</v>
      </c>
      <c r="BB1335" s="160">
        <f>IF($AV$1129&gt;0,'Assumptions (Nuclear)'!AB11*Model!$AV$1129*AVERAGE('Assumptions (Nuclear)'!$AO$2:$AT$2)/10^9,0)</f>
        <v>0.01357591639</v>
      </c>
      <c r="BC1335" s="160">
        <f>IF($AV$1129&gt;0,'Assumptions (Nuclear)'!AC11*Model!$AV$1129*AVERAGE('Assumptions (Nuclear)'!$AO$2:$AT$2)/10^9,0)</f>
        <v>0.01357591639</v>
      </c>
      <c r="BD1335" s="160">
        <f>IF($AV$1129&gt;0,'Assumptions (Nuclear)'!AD11*Model!$AV$1129*AVERAGE('Assumptions (Nuclear)'!$AO$2:$AT$2)/10^9,0)</f>
        <v>0.01359892641</v>
      </c>
      <c r="BE1335" s="160">
        <f>IF($AV$1129&gt;0,'Assumptions (Nuclear)'!AE11*Model!$AV$1129*AVERAGE('Assumptions (Nuclear)'!$AO$2:$AT$2)/10^9,0)</f>
        <v>0.01357591639</v>
      </c>
      <c r="BF1335" s="160">
        <f>IF($AV$1129&gt;0,'Assumptions (Nuclear)'!AF11*Model!$AV$1129*AVERAGE('Assumptions (Nuclear)'!$AO$2:$AT$2)/10^9,0)</f>
        <v>0.01359892641</v>
      </c>
      <c r="BG1335" s="160">
        <f>IF($AV$1129&gt;0,'Assumptions (Nuclear)'!AG11*Model!$AV$1129*AVERAGE('Assumptions (Nuclear)'!$AO$2:$AT$2)/10^9,0)</f>
        <v>0.01357591639</v>
      </c>
      <c r="BH1335" s="160">
        <f>IF($AV$1129&gt;0,'Assumptions (Nuclear)'!AH11*Model!$AV$1129*AVERAGE('Assumptions (Nuclear)'!$AO$2:$AT$2)/10^9,0)</f>
        <v>0.01359892641</v>
      </c>
      <c r="BI1335" s="160">
        <f>IF($AV$1129&gt;0,'Assumptions (Nuclear)'!AI11*Model!$AV$1129*AVERAGE('Assumptions (Nuclear)'!$AO$2:$AT$2)/10^9,0)</f>
        <v>0.01357591639</v>
      </c>
      <c r="BJ1335" s="160">
        <f>IF($AV$1129&gt;0,'Assumptions (Nuclear)'!AJ11*Model!$AV$1129*AVERAGE('Assumptions (Nuclear)'!$AO$2:$AT$2)/10^9,0)</f>
        <v>0.01359892641</v>
      </c>
      <c r="BK1335" s="160">
        <f>IF($AV$1129&gt;0,'Assumptions (Nuclear)'!AK11*Model!$AV$1129*AVERAGE('Assumptions (Nuclear)'!$AO$2:$AT$2)/10^9,0)</f>
        <v>0.006787958193</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0.01164475345</v>
      </c>
      <c r="AX1336" s="160">
        <f>IF($AW$1129&gt;0,'Assumptions (Nuclear)'!W11*Model!$AW$1129*AVERAGE('Assumptions (Nuclear)'!$AP$2:$AU$2)/10^9,0)</f>
        <v>0.02212503156</v>
      </c>
      <c r="AY1336" s="160">
        <f>IF($AW$1129&gt;0,'Assumptions (Nuclear)'!X11*Model!$AW$1129*AVERAGE('Assumptions (Nuclear)'!$AP$2:$AU$2)/10^9,0)</f>
        <v>0.01991252841</v>
      </c>
      <c r="AZ1336" s="160">
        <f>IF($AW$1129&gt;0,'Assumptions (Nuclear)'!Y11*Model!$AW$1129*AVERAGE('Assumptions (Nuclear)'!$AP$2:$AU$2)/10^9,0)</f>
        <v>0.01793292032</v>
      </c>
      <c r="BA1336" s="160">
        <f>IF($AW$1129&gt;0,'Assumptions (Nuclear)'!Z11*Model!$AW$1129*AVERAGE('Assumptions (Nuclear)'!$AP$2:$AU$2)/10^9,0)</f>
        <v>0.01613962829</v>
      </c>
      <c r="BB1336" s="160">
        <f>IF($AW$1129&gt;0,'Assumptions (Nuclear)'!AA11*Model!$AW$1129*AVERAGE('Assumptions (Nuclear)'!$AP$2:$AU$2)/10^9,0)</f>
        <v>0.0145093628</v>
      </c>
      <c r="BC1336" s="160">
        <f>IF($AW$1129&gt;0,'Assumptions (Nuclear)'!AB11*Model!$AW$1129*AVERAGE('Assumptions (Nuclear)'!$AP$2:$AU$2)/10^9,0)</f>
        <v>0.01374080908</v>
      </c>
      <c r="BD1336" s="160">
        <f>IF($AW$1129&gt;0,'Assumptions (Nuclear)'!AC11*Model!$AW$1129*AVERAGE('Assumptions (Nuclear)'!$AP$2:$AU$2)/10^9,0)</f>
        <v>0.01374080908</v>
      </c>
      <c r="BE1336" s="160">
        <f>IF($AW$1129&gt;0,'Assumptions (Nuclear)'!AD11*Model!$AW$1129*AVERAGE('Assumptions (Nuclear)'!$AP$2:$AU$2)/10^9,0)</f>
        <v>0.01376409858</v>
      </c>
      <c r="BF1336" s="160">
        <f>IF($AW$1129&gt;0,'Assumptions (Nuclear)'!AE11*Model!$AW$1129*AVERAGE('Assumptions (Nuclear)'!$AP$2:$AU$2)/10^9,0)</f>
        <v>0.01374080908</v>
      </c>
      <c r="BG1336" s="160">
        <f>IF($AW$1129&gt;0,'Assumptions (Nuclear)'!AF11*Model!$AW$1129*AVERAGE('Assumptions (Nuclear)'!$AP$2:$AU$2)/10^9,0)</f>
        <v>0.01376409858</v>
      </c>
      <c r="BH1336" s="160">
        <f>IF($AW$1129&gt;0,'Assumptions (Nuclear)'!AG11*Model!$AW$1129*AVERAGE('Assumptions (Nuclear)'!$AP$2:$AU$2)/10^9,0)</f>
        <v>0.01374080908</v>
      </c>
      <c r="BI1336" s="160">
        <f>IF($AW$1129&gt;0,'Assumptions (Nuclear)'!AH11*Model!$AW$1129*AVERAGE('Assumptions (Nuclear)'!$AP$2:$AU$2)/10^9,0)</f>
        <v>0.01376409858</v>
      </c>
      <c r="BJ1336" s="160">
        <f>IF($AW$1129&gt;0,'Assumptions (Nuclear)'!AI11*Model!$AW$1129*AVERAGE('Assumptions (Nuclear)'!$AP$2:$AU$2)/10^9,0)</f>
        <v>0.01374080908</v>
      </c>
      <c r="BK1336" s="160">
        <f>IF($AW$1129&gt;0,'Assumptions (Nuclear)'!AJ11*Model!$AW$1129*AVERAGE('Assumptions (Nuclear)'!$AP$2:$AU$2)/10^9,0)</f>
        <v>0.01376409858</v>
      </c>
      <c r="BL1336" s="160">
        <f>IF($AW$1129&gt;0,'Assumptions (Nuclear)'!AK11*Model!$AW$1129*AVERAGE('Assumptions (Nuclear)'!$AP$2:$AU$2)/10^9,0)</f>
        <v>0.006870404538</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0.01178499939</v>
      </c>
      <c r="AY1337" s="160">
        <f>IF($AX$1129&gt;0,'Assumptions (Nuclear)'!W11*Model!$AX$1129*AVERAGE('Assumptions (Nuclear)'!$AQ$2:$AV$2)/10^9,0)</f>
        <v>0.02239149884</v>
      </c>
      <c r="AZ1337" s="160">
        <f>IF($AX$1129&gt;0,'Assumptions (Nuclear)'!X11*Model!$AX$1129*AVERAGE('Assumptions (Nuclear)'!$AQ$2:$AV$2)/10^9,0)</f>
        <v>0.02015234895</v>
      </c>
      <c r="BA1337" s="160">
        <f>IF($AX$1129&gt;0,'Assumptions (Nuclear)'!Y11*Model!$AX$1129*AVERAGE('Assumptions (Nuclear)'!$AQ$2:$AV$2)/10^9,0)</f>
        <v>0.01814889906</v>
      </c>
      <c r="BB1337" s="160">
        <f>IF($AX$1129&gt;0,'Assumptions (Nuclear)'!Z11*Model!$AX$1129*AVERAGE('Assumptions (Nuclear)'!$AQ$2:$AV$2)/10^9,0)</f>
        <v>0.01633400915</v>
      </c>
      <c r="BC1337" s="160">
        <f>IF($AX$1129&gt;0,'Assumptions (Nuclear)'!AA11*Model!$AX$1129*AVERAGE('Assumptions (Nuclear)'!$AQ$2:$AV$2)/10^9,0)</f>
        <v>0.01468410924</v>
      </c>
      <c r="BD1337" s="160">
        <f>IF($AX$1129&gt;0,'Assumptions (Nuclear)'!AB11*Model!$AX$1129*AVERAGE('Assumptions (Nuclear)'!$AQ$2:$AV$2)/10^9,0)</f>
        <v>0.01390629928</v>
      </c>
      <c r="BE1337" s="160">
        <f>IF($AX$1129&gt;0,'Assumptions (Nuclear)'!AC11*Model!$AX$1129*AVERAGE('Assumptions (Nuclear)'!$AQ$2:$AV$2)/10^9,0)</f>
        <v>0.01390629928</v>
      </c>
      <c r="BF1337" s="160">
        <f>IF($AX$1129&gt;0,'Assumptions (Nuclear)'!AD11*Model!$AX$1129*AVERAGE('Assumptions (Nuclear)'!$AQ$2:$AV$2)/10^9,0)</f>
        <v>0.01392986928</v>
      </c>
      <c r="BG1337" s="160">
        <f>IF($AX$1129&gt;0,'Assumptions (Nuclear)'!AE11*Model!$AX$1129*AVERAGE('Assumptions (Nuclear)'!$AQ$2:$AV$2)/10^9,0)</f>
        <v>0.01390629928</v>
      </c>
      <c r="BH1337" s="160">
        <f>IF($AX$1129&gt;0,'Assumptions (Nuclear)'!AF11*Model!$AX$1129*AVERAGE('Assumptions (Nuclear)'!$AQ$2:$AV$2)/10^9,0)</f>
        <v>0.01392986928</v>
      </c>
      <c r="BI1337" s="160">
        <f>IF($AX$1129&gt;0,'Assumptions (Nuclear)'!AG11*Model!$AX$1129*AVERAGE('Assumptions (Nuclear)'!$AQ$2:$AV$2)/10^9,0)</f>
        <v>0.01390629928</v>
      </c>
      <c r="BJ1337" s="160">
        <f>IF($AX$1129&gt;0,'Assumptions (Nuclear)'!AH11*Model!$AX$1129*AVERAGE('Assumptions (Nuclear)'!$AQ$2:$AV$2)/10^9,0)</f>
        <v>0.01392986928</v>
      </c>
      <c r="BK1337" s="160">
        <f>IF($AX$1129&gt;0,'Assumptions (Nuclear)'!AI11*Model!$AX$1129*AVERAGE('Assumptions (Nuclear)'!$AQ$2:$AV$2)/10^9,0)</f>
        <v>0.01390629928</v>
      </c>
      <c r="BL1337" s="160">
        <f>IF($AX$1129&gt;0,'Assumptions (Nuclear)'!AJ11*Model!$AX$1129*AVERAGE('Assumptions (Nuclear)'!$AQ$2:$AV$2)/10^9,0)</f>
        <v>0.01392986928</v>
      </c>
      <c r="BM1337" s="160">
        <f>IF($AX$1129&gt;0,'Assumptions (Nuclear)'!AK11*Model!$AX$1129*AVERAGE('Assumptions (Nuclear)'!$AQ$2:$AV$2)/10^9,0)</f>
        <v>0.006953149638</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0.01192510079</v>
      </c>
      <c r="AZ1338" s="160">
        <f>IF($AY$1129&gt;0,'Assumptions (Nuclear)'!W11*Model!$AY$1129*AVERAGE('Assumptions (Nuclear)'!$AR$2:$AW$2)/10^9,0)</f>
        <v>0.0226576915</v>
      </c>
      <c r="BA1338" s="160">
        <f>IF($AY$1129&gt;0,'Assumptions (Nuclear)'!X11*Model!$AY$1129*AVERAGE('Assumptions (Nuclear)'!$AR$2:$AW$2)/10^9,0)</f>
        <v>0.02039192235</v>
      </c>
      <c r="BB1338" s="160">
        <f>IF($AY$1129&gt;0,'Assumptions (Nuclear)'!Y11*Model!$AY$1129*AVERAGE('Assumptions (Nuclear)'!$AR$2:$AW$2)/10^9,0)</f>
        <v>0.01836465522</v>
      </c>
      <c r="BC1338" s="160">
        <f>IF($AY$1129&gt;0,'Assumptions (Nuclear)'!Z11*Model!$AY$1129*AVERAGE('Assumptions (Nuclear)'!$AR$2:$AW$2)/10^9,0)</f>
        <v>0.0165281897</v>
      </c>
      <c r="BD1338" s="160">
        <f>IF($AY$1129&gt;0,'Assumptions (Nuclear)'!AA11*Model!$AY$1129*AVERAGE('Assumptions (Nuclear)'!$AR$2:$AW$2)/10^9,0)</f>
        <v>0.01485867558</v>
      </c>
      <c r="BE1338" s="160">
        <f>IF($AY$1129&gt;0,'Assumptions (Nuclear)'!AB11*Model!$AY$1129*AVERAGE('Assumptions (Nuclear)'!$AR$2:$AW$2)/10^9,0)</f>
        <v>0.01407161893</v>
      </c>
      <c r="BF1338" s="160">
        <f>IF($AY$1129&gt;0,'Assumptions (Nuclear)'!AC11*Model!$AY$1129*AVERAGE('Assumptions (Nuclear)'!$AR$2:$AW$2)/10^9,0)</f>
        <v>0.01407161893</v>
      </c>
      <c r="BG1338" s="160">
        <f>IF($AY$1129&gt;0,'Assumptions (Nuclear)'!AD11*Model!$AY$1129*AVERAGE('Assumptions (Nuclear)'!$AR$2:$AW$2)/10^9,0)</f>
        <v>0.01409546913</v>
      </c>
      <c r="BH1338" s="160">
        <f>IF($AY$1129&gt;0,'Assumptions (Nuclear)'!AE11*Model!$AY$1129*AVERAGE('Assumptions (Nuclear)'!$AR$2:$AW$2)/10^9,0)</f>
        <v>0.01407161893</v>
      </c>
      <c r="BI1338" s="160">
        <f>IF($AY$1129&gt;0,'Assumptions (Nuclear)'!AF11*Model!$AY$1129*AVERAGE('Assumptions (Nuclear)'!$AR$2:$AW$2)/10^9,0)</f>
        <v>0.01409546913</v>
      </c>
      <c r="BJ1338" s="160">
        <f>IF($AY$1129&gt;0,'Assumptions (Nuclear)'!AG11*Model!$AY$1129*AVERAGE('Assumptions (Nuclear)'!$AR$2:$AW$2)/10^9,0)</f>
        <v>0.01407161893</v>
      </c>
      <c r="BK1338" s="160">
        <f>IF($AY$1129&gt;0,'Assumptions (Nuclear)'!AH11*Model!$AY$1129*AVERAGE('Assumptions (Nuclear)'!$AR$2:$AW$2)/10^9,0)</f>
        <v>0.01409546913</v>
      </c>
      <c r="BL1338" s="160">
        <f>IF($AY$1129&gt;0,'Assumptions (Nuclear)'!AI11*Model!$AY$1129*AVERAGE('Assumptions (Nuclear)'!$AR$2:$AW$2)/10^9,0)</f>
        <v>0.01407161893</v>
      </c>
      <c r="BM1338" s="160">
        <f>IF($AY$1129&gt;0,'Assumptions (Nuclear)'!AJ11*Model!$AY$1129*AVERAGE('Assumptions (Nuclear)'!$AR$2:$AW$2)/10^9,0)</f>
        <v>0.01409546913</v>
      </c>
      <c r="BN1338" s="160">
        <f>IF($AY$1129&gt;0,'Assumptions (Nuclear)'!AK11*Model!$AY$1129*AVERAGE('Assumptions (Nuclear)'!$AR$2:$AW$2)/10^9,0)</f>
        <v>0.007035809466</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0.01206714534</v>
      </c>
      <c r="BA1339" s="160">
        <f>IF($AZ$1129&gt;0,'Assumptions (Nuclear)'!W11*Model!$AZ$1129*AVERAGE('Assumptions (Nuclear)'!$AS$2:$AX$2)/10^9,0)</f>
        <v>0.02292757615</v>
      </c>
      <c r="BB1339" s="160">
        <f>IF($AZ$1129&gt;0,'Assumptions (Nuclear)'!X11*Model!$AZ$1129*AVERAGE('Assumptions (Nuclear)'!$AS$2:$AX$2)/10^9,0)</f>
        <v>0.02063481853</v>
      </c>
      <c r="BC1339" s="160">
        <f>IF($AZ$1129&gt;0,'Assumptions (Nuclear)'!Y11*Model!$AZ$1129*AVERAGE('Assumptions (Nuclear)'!$AS$2:$AX$2)/10^9,0)</f>
        <v>0.01858340382</v>
      </c>
      <c r="BD1339" s="160">
        <f>IF($AZ$1129&gt;0,'Assumptions (Nuclear)'!Z11*Model!$AZ$1129*AVERAGE('Assumptions (Nuclear)'!$AS$2:$AX$2)/10^9,0)</f>
        <v>0.01672506344</v>
      </c>
      <c r="BE1339" s="160">
        <f>IF($AZ$1129&gt;0,'Assumptions (Nuclear)'!AA11*Model!$AZ$1129*AVERAGE('Assumptions (Nuclear)'!$AS$2:$AX$2)/10^9,0)</f>
        <v>0.01503566309</v>
      </c>
      <c r="BF1339" s="160">
        <f>IF($AZ$1129&gt;0,'Assumptions (Nuclear)'!AB11*Model!$AZ$1129*AVERAGE('Assumptions (Nuclear)'!$AS$2:$AX$2)/10^9,0)</f>
        <v>0.0142392315</v>
      </c>
      <c r="BG1339" s="160">
        <f>IF($AZ$1129&gt;0,'Assumptions (Nuclear)'!AC11*Model!$AZ$1129*AVERAGE('Assumptions (Nuclear)'!$AS$2:$AX$2)/10^9,0)</f>
        <v>0.0142392315</v>
      </c>
      <c r="BH1339" s="160">
        <f>IF($AZ$1129&gt;0,'Assumptions (Nuclear)'!AD11*Model!$AZ$1129*AVERAGE('Assumptions (Nuclear)'!$AS$2:$AX$2)/10^9,0)</f>
        <v>0.01426336579</v>
      </c>
      <c r="BI1339" s="160">
        <f>IF($AZ$1129&gt;0,'Assumptions (Nuclear)'!AE11*Model!$AZ$1129*AVERAGE('Assumptions (Nuclear)'!$AS$2:$AX$2)/10^9,0)</f>
        <v>0.0142392315</v>
      </c>
      <c r="BJ1339" s="160">
        <f>IF($AZ$1129&gt;0,'Assumptions (Nuclear)'!AF11*Model!$AZ$1129*AVERAGE('Assumptions (Nuclear)'!$AS$2:$AX$2)/10^9,0)</f>
        <v>0.01426336579</v>
      </c>
      <c r="BK1339" s="160">
        <f>IF($AZ$1129&gt;0,'Assumptions (Nuclear)'!AG11*Model!$AZ$1129*AVERAGE('Assumptions (Nuclear)'!$AS$2:$AX$2)/10^9,0)</f>
        <v>0.0142392315</v>
      </c>
      <c r="BL1339" s="160">
        <f>IF($AZ$1129&gt;0,'Assumptions (Nuclear)'!AH11*Model!$AZ$1129*AVERAGE('Assumptions (Nuclear)'!$AS$2:$AX$2)/10^9,0)</f>
        <v>0.01426336579</v>
      </c>
      <c r="BM1339" s="160">
        <f>IF($AZ$1129&gt;0,'Assumptions (Nuclear)'!AI11*Model!$AZ$1129*AVERAGE('Assumptions (Nuclear)'!$AS$2:$AX$2)/10^9,0)</f>
        <v>0.0142392315</v>
      </c>
      <c r="BN1339" s="160">
        <f>IF($AZ$1129&gt;0,'Assumptions (Nuclear)'!AJ11*Model!$AZ$1129*AVERAGE('Assumptions (Nuclear)'!$AS$2:$AX$2)/10^9,0)</f>
        <v>0.01426336579</v>
      </c>
      <c r="BO1339" s="160">
        <f>IF($AZ$1129&gt;0,'Assumptions (Nuclear)'!AK11*Model!$AZ$1129*AVERAGE('Assumptions (Nuclear)'!$AS$2:$AX$2)/10^9,0)</f>
        <v>0.00711961575</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0.7141145871</v>
      </c>
      <c r="BB1340" s="160">
        <f>IF($BA$1129&gt;0,'Assumptions (Nuclear)'!W11*Model!$BA$1129*AVERAGE('Assumptions (Nuclear)'!$AT$2:$AY$2)/10^9,0)</f>
        <v>1.356817716</v>
      </c>
      <c r="BC1340" s="160">
        <f>IF($BA$1129&gt;0,'Assumptions (Nuclear)'!X11*Model!$BA$1129*AVERAGE('Assumptions (Nuclear)'!$AT$2:$AY$2)/10^9,0)</f>
        <v>1.221135944</v>
      </c>
      <c r="BD1340" s="160">
        <f>IF($BA$1129&gt;0,'Assumptions (Nuclear)'!Y11*Model!$BA$1129*AVERAGE('Assumptions (Nuclear)'!$AT$2:$AY$2)/10^9,0)</f>
        <v>1.099736464</v>
      </c>
      <c r="BE1340" s="160">
        <f>IF($BA$1129&gt;0,'Assumptions (Nuclear)'!Z11*Model!$BA$1129*AVERAGE('Assumptions (Nuclear)'!$AT$2:$AY$2)/10^9,0)</f>
        <v>0.9897628177</v>
      </c>
      <c r="BF1340" s="160">
        <f>IF($BA$1129&gt;0,'Assumptions (Nuclear)'!AA11*Model!$BA$1129*AVERAGE('Assumptions (Nuclear)'!$AT$2:$AY$2)/10^9,0)</f>
        <v>0.8897867756</v>
      </c>
      <c r="BG1340" s="160">
        <f>IF($BA$1129&gt;0,'Assumptions (Nuclear)'!AB11*Model!$BA$1129*AVERAGE('Assumptions (Nuclear)'!$AT$2:$AY$2)/10^9,0)</f>
        <v>0.8426552128</v>
      </c>
      <c r="BH1340" s="160">
        <f>IF($BA$1129&gt;0,'Assumptions (Nuclear)'!AC11*Model!$BA$1129*AVERAGE('Assumptions (Nuclear)'!$AT$2:$AY$2)/10^9,0)</f>
        <v>0.8426552128</v>
      </c>
      <c r="BI1340" s="160">
        <f>IF($BA$1129&gt;0,'Assumptions (Nuclear)'!AD11*Model!$BA$1129*AVERAGE('Assumptions (Nuclear)'!$AT$2:$AY$2)/10^9,0)</f>
        <v>0.844083442</v>
      </c>
      <c r="BJ1340" s="160">
        <f>IF($BA$1129&gt;0,'Assumptions (Nuclear)'!AE11*Model!$BA$1129*AVERAGE('Assumptions (Nuclear)'!$AT$2:$AY$2)/10^9,0)</f>
        <v>0.8426552128</v>
      </c>
      <c r="BK1340" s="160">
        <f>IF($BA$1129&gt;0,'Assumptions (Nuclear)'!AF11*Model!$BA$1129*AVERAGE('Assumptions (Nuclear)'!$AT$2:$AY$2)/10^9,0)</f>
        <v>0.844083442</v>
      </c>
      <c r="BL1340" s="160">
        <f>IF($BA$1129&gt;0,'Assumptions (Nuclear)'!AG11*Model!$BA$1129*AVERAGE('Assumptions (Nuclear)'!$AT$2:$AY$2)/10^9,0)</f>
        <v>0.8426552128</v>
      </c>
      <c r="BM1340" s="160">
        <f>IF($BA$1129&gt;0,'Assumptions (Nuclear)'!AH11*Model!$BA$1129*AVERAGE('Assumptions (Nuclear)'!$AT$2:$AY$2)/10^9,0)</f>
        <v>0.844083442</v>
      </c>
      <c r="BN1340" s="160">
        <f>IF($BA$1129&gt;0,'Assumptions (Nuclear)'!AI11*Model!$BA$1129*AVERAGE('Assumptions (Nuclear)'!$AT$2:$AY$2)/10^9,0)</f>
        <v>0.8426552128</v>
      </c>
      <c r="BO1340" s="160">
        <f>IF($BA$1129&gt;0,'Assumptions (Nuclear)'!AJ11*Model!$BA$1129*AVERAGE('Assumptions (Nuclear)'!$AT$2:$AY$2)/10^9,0)</f>
        <v>0.844083442</v>
      </c>
      <c r="BP1340" s="160">
        <f>IF($BA$1129&gt;0,'Assumptions (Nuclear)'!AK11*Model!$BA$1129*AVERAGE('Assumptions (Nuclear)'!$AT$2:$AY$2)/10^9,0)</f>
        <v>0.4213276064</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0.9523901123</v>
      </c>
      <c r="D1341" s="160">
        <f>IF(Model!D1127+Model!D1128-D1124-Model!D1125-Model!D1126-D1289+D1237&gt;0,(1-'Assumptions (Nuclear)'!C29)*(Model!D1127+Model!D1128-D1124-Model!D1125-Model!D1126-D1289+D1237)+D1289-D1184+D1185,Model!D1127+Model!D1128-D1124-Model!D1125-Model!D1126+D1237-D1184+D1185)</f>
        <v>1.012446857</v>
      </c>
      <c r="E1341" s="160">
        <f>IF(Model!E1127+Model!E1128-E1124-Model!E1125-Model!E1126-E1289+E1237&gt;0,(1-'Assumptions (Nuclear)'!D29)*(Model!E1127+Model!E1128-E1124-Model!E1125-Model!E1126-E1289+E1237)+E1289-E1184+E1185,Model!E1127+Model!E1128-E1124-Model!E1125-Model!E1126+E1237-E1184+E1185)</f>
        <v>0.7967115534</v>
      </c>
      <c r="F1341" s="160">
        <f>IF(Model!F1127+Model!F1128-F1124-Model!F1125-Model!F1126-F1289+F1237&gt;0,(1-'Assumptions (Nuclear)'!E29)*(Model!F1127+Model!F1128-F1124-Model!F1125-Model!F1126-F1289+F1237)+F1289-F1184+F1185,Model!F1127+Model!F1128-F1124-Model!F1125-Model!F1126+F1237-F1184+F1185)</f>
        <v>1.042085824</v>
      </c>
      <c r="G1341" s="160">
        <f>IF(Model!G1127+Model!G1128-G1124-Model!G1125-Model!G1126-G1289+G1237&gt;0,(1-'Assumptions (Nuclear)'!F29)*(Model!G1127+Model!G1128-G1124-Model!G1125-Model!G1126-G1289+G1237)+G1289-G1184+G1185,Model!G1127+Model!G1128-G1124-Model!G1125-Model!G1126+G1237-G1184+G1185)</f>
        <v>1.364990087</v>
      </c>
      <c r="H1341" s="160">
        <f>IF(Model!H1127+Model!H1128-H1124-Model!H1125-Model!H1126-H1289+H1237&gt;0,(1-'Assumptions (Nuclear)'!G29)*(Model!H1127+Model!H1128-H1124-Model!H1125-Model!H1126-H1289+H1237)+H1289-H1184+H1185,Model!H1127+Model!H1128-H1124-Model!H1125-Model!H1126+H1237-H1184+H1185)</f>
        <v>1.697965775</v>
      </c>
      <c r="I1341" s="160">
        <f>IF(Model!I1127+Model!I1128-I1124-Model!I1125-Model!I1126-I1289+I1237&gt;0,(1-'Assumptions (Nuclear)'!H29)*(Model!I1127+Model!I1128-I1124-Model!I1125-Model!I1126-I1289+I1237)+I1289-I1184+I1185,Model!I1127+Model!I1128-I1124-Model!I1125-Model!I1126+I1237-I1184+I1185)</f>
        <v>1.556665742</v>
      </c>
      <c r="J1341" s="160">
        <f>IF(Model!J1127+Model!J1128-J1124-Model!J1125-Model!J1126-J1289+J1237&gt;0,(1-'Assumptions (Nuclear)'!I29)*(Model!J1127+Model!J1128-J1124-Model!J1125-Model!J1126-J1289+J1237)+J1289-J1184+J1185,Model!J1127+Model!J1128-J1124-Model!J1125-Model!J1126+J1237-J1184+J1185)</f>
        <v>1.691675549</v>
      </c>
      <c r="K1341" s="160">
        <f>IF(Model!K1127+Model!K1128-K1124-Model!K1125-Model!K1126-K1289+K1237&gt;0,(1-'Assumptions (Nuclear)'!J29)*(Model!K1127+Model!K1128-K1124-Model!K1125-Model!K1126-K1289+K1237)+K1289-K1184+K1185,Model!K1127+Model!K1128-K1124-Model!K1125-Model!K1126+K1237-K1184+K1185)</f>
        <v>2.035519204</v>
      </c>
      <c r="L1341" s="160">
        <f>IF(Model!L1127+Model!L1128-L1124-Model!L1125-Model!L1126-L1289+L1237&gt;0,(1-'Assumptions (Nuclear)'!K29)*(Model!L1127+Model!L1128-L1124-Model!L1125-Model!L1126-L1289+L1237)+L1289-L1184+L1185,Model!L1127+Model!L1128-L1124-Model!L1125-Model!L1126+L1237-L1184+L1185)</f>
        <v>1.241169632</v>
      </c>
      <c r="M1341" s="160">
        <f>IF(Model!M1127+Model!M1128-M1124-Model!M1125-Model!M1126-M1289+M1237&gt;0,(1-'Assumptions (Nuclear)'!L29)*(Model!M1127+Model!M1128-M1124-Model!M1125-Model!M1126-M1289+M1237)+M1289-M1184+M1185,Model!M1127+Model!M1128-M1124-Model!M1125-Model!M1126+M1237-M1184+M1185)</f>
        <v>1.239100481</v>
      </c>
      <c r="N1341" s="160">
        <f>IF(Model!N1127+Model!N1128-N1124-Model!N1125-Model!N1126-N1289+N1237&gt;0,(1-'Assumptions (Nuclear)'!M29)*(Model!N1127+Model!N1128-N1124-Model!N1125-Model!N1126-N1289+N1237)+N1289-N1184+N1185,Model!N1127+Model!N1128-N1124-Model!N1125-Model!N1126+N1237-N1184+N1185)</f>
        <v>1.117485718</v>
      </c>
      <c r="O1341" s="160">
        <f>IF(Model!O1127+Model!O1128-O1124-Model!O1125-Model!O1126-O1289+O1237&gt;0,(1-'Assumptions (Nuclear)'!N29)*(Model!O1127+Model!O1128-O1124-Model!O1125-Model!O1126-O1289+O1237)+O1289-O1184+O1185,Model!O1127+Model!O1128-O1124-Model!O1125-Model!O1126+O1237-O1184+O1185)</f>
        <v>0.8311867198</v>
      </c>
      <c r="P1341" s="160">
        <f>IF(Model!P1127+Model!P1128-P1124-Model!P1125-Model!P1126-P1289+P1237&gt;0,(1-'Assumptions (Nuclear)'!O29)*(Model!P1127+Model!P1128-P1124-Model!P1125-Model!P1126-P1289+P1237)+P1289-P1184+P1185,Model!P1127+Model!P1128-P1124-Model!P1125-Model!P1126+P1237-P1184+P1185)</f>
        <v>0.9773956764</v>
      </c>
      <c r="Q1341" s="160">
        <f>IF(Model!Q1127+Model!Q1128-Q1124-Model!Q1125-Model!Q1126-Q1289+Q1237&gt;0,(1-'Assumptions (Nuclear)'!P29)*(Model!Q1127+Model!Q1128-Q1124-Model!Q1125-Model!Q1126-Q1289+Q1237)+Q1289-Q1184+Q1185,Model!Q1127+Model!Q1128-Q1124-Model!Q1125-Model!Q1126+Q1237-Q1184+Q1185)</f>
        <v>1.131809176</v>
      </c>
      <c r="R1341" s="160">
        <f>IF(Model!R1127+Model!R1128-R1124-Model!R1125-Model!R1126-R1289+R1237&gt;0,(1-'Assumptions (Nuclear)'!Q29)*(Model!R1127+Model!R1128-R1124-Model!R1125-Model!R1126-R1289+R1237)+R1289-R1184+R1185,Model!R1127+Model!R1128-R1124-Model!R1125-Model!R1126+R1237-R1184+R1185)</f>
        <v>0.7743380172</v>
      </c>
      <c r="S1341" s="160">
        <f>IF(Model!S1127+Model!S1128-S1124-Model!S1125-Model!S1126-S1289+S1237&gt;0,(1-'Assumptions (Nuclear)'!R29)*(Model!S1127+Model!S1128-S1124-Model!S1125-Model!S1126-S1289+S1237)+S1289-S1184+S1185,Model!S1127+Model!S1128-S1124-Model!S1125-Model!S1126+S1237-S1184+S1185)</f>
        <v>0.8883591041</v>
      </c>
      <c r="T1341" s="160">
        <f>IF(Model!T1127+Model!T1128-T1124-Model!T1125-Model!T1126-T1289+T1237&gt;0,(1-'Assumptions (Nuclear)'!S29)*(Model!T1127+Model!T1128-T1124-Model!T1125-Model!T1126-T1289+T1237)+T1289-T1184+T1185,Model!T1127+Model!T1128-T1124-Model!T1125-Model!T1126+T1237-T1184+T1185)</f>
        <v>0.7859530613</v>
      </c>
      <c r="U1341" s="160">
        <f>IF(Model!U1127+Model!U1128-U1124-Model!U1125-Model!U1126-U1289+U1237&gt;0,(1-'Assumptions (Nuclear)'!T29)*(Model!U1127+Model!U1128-U1124-Model!U1125-Model!U1126-U1289+U1237)+U1289-U1184+U1185,Model!U1127+Model!U1128-U1124-Model!U1125-Model!U1126+U1237-U1184+U1185)</f>
        <v>1.022192136</v>
      </c>
      <c r="V1341" s="160">
        <f>IF(Model!V1127+Model!V1128-V1124-Model!V1125-Model!V1126-V1289+V1237&gt;0,(1-'Assumptions (Nuclear)'!U29)*(Model!V1127+Model!V1128-V1124-Model!V1125-Model!V1126-V1289+V1237)+V1289-V1184+V1185,Model!V1127+Model!V1128-V1124-Model!V1125-Model!V1126+V1237-V1184+V1185)</f>
        <v>1.038560022</v>
      </c>
      <c r="W1341" s="160">
        <f>IF(Model!W1127+Model!W1128-W1124-Model!W1125-Model!W1126-W1289+W1237&gt;0,(1-'Assumptions (Nuclear)'!V29)*(Model!W1127+Model!W1128-W1124-Model!W1125-Model!W1126-W1289+W1237)+W1289-W1184+W1185,Model!W1127+Model!W1128-W1124-Model!W1125-Model!W1126+W1237-W1184+W1185)</f>
        <v>1.106710364</v>
      </c>
      <c r="X1341" s="160">
        <f>IF(Model!X1127+Model!X1128-X1124-Model!X1125-Model!X1126-X1289+X1237&gt;0,(1-'Assumptions (Nuclear)'!W29)*(Model!X1127+Model!X1128-X1124-Model!X1125-Model!X1126-X1289+X1237)+X1289-X1184+X1185,Model!X1127+Model!X1128-X1124-Model!X1125-Model!X1126+X1237-X1184+X1185)</f>
        <v>1.119752037</v>
      </c>
      <c r="Y1341" s="160">
        <f>IF(Model!Y1127+Model!Y1128-Y1124-Model!Y1125-Model!Y1126-Y1289+Y1237&gt;0,(1-'Assumptions (Nuclear)'!X29)*(Model!Y1127+Model!Y1128-Y1124-Model!Y1125-Model!Y1126-Y1289+Y1237)+Y1289-Y1184+Y1185,Model!Y1127+Model!Y1128-Y1124-Model!Y1125-Model!Y1126+Y1237-Y1184+Y1185)</f>
        <v>1.138221057</v>
      </c>
      <c r="Z1341" s="160">
        <f>IF(Model!Z1127+Model!Z1128-Z1124-Model!Z1125-Model!Z1126-Z1289+Z1237&gt;0,(1-'Assumptions (Nuclear)'!Y29)*(Model!Z1127+Model!Z1128-Z1124-Model!Z1125-Model!Z1126-Z1289+Z1237)+Z1289-Z1184+Z1185,Model!Z1127+Model!Z1128-Z1124-Model!Z1125-Model!Z1126+Z1237-Z1184+Z1185)</f>
        <v>1.17354161</v>
      </c>
      <c r="AA1341" s="160">
        <f>IF(Model!AA1127+Model!AA1128-AA1124-Model!AA1125-Model!AA1126-AA1289+AA1237&gt;0,(1-'Assumptions (Nuclear)'!Z29)*(Model!AA1127+Model!AA1128-AA1124-Model!AA1125-Model!AA1126-AA1289+AA1237)+AA1289-AA1184+AA1185,Model!AA1127+Model!AA1128-AA1124-Model!AA1125-Model!AA1126+AA1237-AA1184+AA1185)</f>
        <v>1.215895686</v>
      </c>
      <c r="AB1341" s="160">
        <f>IF(Model!AB1127+Model!AB1128-AB1124-Model!AB1125-Model!AB1126-AB1289+AB1237&gt;0,(1-'Assumptions (Nuclear)'!AA29)*(Model!AB1127+Model!AB1128-AB1124-Model!AB1125-Model!AB1126-AB1289+AB1237)+AB1289-AB1184+AB1185,Model!AB1127+Model!AB1128-AB1124-Model!AB1125-Model!AB1126+AB1237-AB1184+AB1185)</f>
        <v>1.282368204</v>
      </c>
      <c r="AC1341" s="160">
        <f>IF(Model!AC1127+Model!AC1128-AC1124-Model!AC1125-Model!AC1126-AC1289+AC1237&gt;0,(1-'Assumptions (Nuclear)'!AB29)*(Model!AC1127+Model!AC1128-AC1124-Model!AC1125-Model!AC1126-AC1289+AC1237)+AC1289-AC1184+AC1185,Model!AC1127+Model!AC1128-AC1124-Model!AC1125-Model!AC1126+AC1237-AC1184+AC1185)</f>
        <v>1.319307616</v>
      </c>
      <c r="AD1341" s="160">
        <f>IF(Model!AD1127+Model!AD1128-AD1124-Model!AD1125-Model!AD1126-AD1289+AD1237&gt;0,(1-'Assumptions (Nuclear)'!AC29)*(Model!AD1127+Model!AD1128-AD1124-Model!AD1125-Model!AD1126-AD1289+AD1237)+AD1289-AD1184+AD1185,Model!AD1127+Model!AD1128-AD1124-Model!AD1125-Model!AD1126+AD1237-AD1184+AD1185)</f>
        <v>1.362292667</v>
      </c>
      <c r="AE1341" s="160">
        <f>IF(Model!AE1127+Model!AE1128-AE1124-Model!AE1125-Model!AE1126-AE1289+AE1237&gt;0,(1-'Assumptions (Nuclear)'!AD29)*(Model!AE1127+Model!AE1128-AE1124-Model!AE1125-Model!AE1126-AE1289+AE1237)+AE1289-AE1184+AE1185,Model!AE1127+Model!AE1128-AE1124-Model!AE1125-Model!AE1126+AE1237-AE1184+AE1185)</f>
        <v>1.400684336</v>
      </c>
      <c r="AF1341" s="160">
        <f>IF(Model!AF1127+Model!AF1128-AF1124-Model!AF1125-Model!AF1126-AF1289+AF1237&gt;0,(1-'Assumptions (Nuclear)'!AE29)*(Model!AF1127+Model!AF1128-AF1124-Model!AF1125-Model!AF1126-AF1289+AF1237)+AF1289-AF1184+AF1185,Model!AF1127+Model!AF1128-AF1124-Model!AF1125-Model!AF1126+AF1237-AF1184+AF1185)</f>
        <v>1.442503988</v>
      </c>
      <c r="AG1341" s="160">
        <f>IF(Model!AG1127+Model!AG1128-AG1124-Model!AG1125-Model!AG1126-AG1289+AG1237&gt;0,(1-'Assumptions (Nuclear)'!AF29)*(Model!AG1127+Model!AG1128-AG1124-Model!AG1125-Model!AG1126-AG1289+AG1237)+AG1289-AG1184+AG1185,Model!AG1127+Model!AG1128-AG1124-Model!AG1125-Model!AG1126+AG1237-AG1184+AG1185)</f>
        <v>1.485674185</v>
      </c>
      <c r="AH1341" s="160">
        <f>IF(Model!AH1127+Model!AH1128-AH1124-Model!AH1125-Model!AH1126-AH1289+AH1237&gt;0,(1-'Assumptions (Nuclear)'!AG29)*(Model!AH1127+Model!AH1128-AH1124-Model!AH1125-Model!AH1126-AH1289+AH1237)+AH1289-AH1184+AH1185,Model!AH1127+Model!AH1128-AH1124-Model!AH1125-Model!AH1126+AH1237-AH1184+AH1185)</f>
        <v>1.534375392</v>
      </c>
      <c r="AI1341" s="160">
        <f>IF(Model!AI1127+Model!AI1128-AI1124-Model!AI1125-Model!AI1126-AI1289+AI1237&gt;0,(1-'Assumptions (Nuclear)'!AH29)*(Model!AI1127+Model!AI1128-AI1124-Model!AI1125-Model!AI1126-AI1289+AI1237)+AI1289-AI1184+AI1185,Model!AI1127+Model!AI1128-AI1124-Model!AI1125-Model!AI1126+AI1237-AI1184+AI1185)</f>
        <v>1.571653529</v>
      </c>
      <c r="AJ1341" s="160">
        <f>IF(Model!AJ1127+Model!AJ1128-AJ1124-Model!AJ1125-Model!AJ1126-AJ1289+AJ1237&gt;0,(1-'Assumptions (Nuclear)'!AI29)*(Model!AJ1127+Model!AJ1128-AJ1124-Model!AJ1125-Model!AJ1126-AJ1289+AJ1237)+AJ1289-AJ1184+AJ1185,Model!AJ1127+Model!AJ1128-AJ1124-Model!AJ1125-Model!AJ1126+AJ1237-AJ1184+AJ1185)</f>
        <v>1.608077913</v>
      </c>
      <c r="AK1341" s="160">
        <f>IF(Model!AK1127+Model!AK1128-AK1124-Model!AK1125-Model!AK1126-AK1289+AK1237&gt;0,(1-'Assumptions (Nuclear)'!AJ29)*(Model!AK1127+Model!AK1128-AK1124-Model!AK1125-Model!AK1126-AK1289+AK1237)+AK1289-AK1184+AK1185,Model!AK1127+Model!AK1128-AK1124-Model!AK1125-Model!AK1126+AK1237-AK1184+AK1185)</f>
        <v>1.64541705</v>
      </c>
      <c r="AL1341" s="160">
        <f>IF(Model!AL1127+Model!AL1128-AL1124-Model!AL1125-Model!AL1126-AL1289+AL1237&gt;0,(1-'Assumptions (Nuclear)'!AK29)*(Model!AL1127+Model!AL1128-AL1124-Model!AL1125-Model!AL1126-AL1289+AL1237)+AL1289-AL1184+AL1185,Model!AL1127+Model!AL1128-AL1124-Model!AL1125-Model!AL1126+AL1237-AL1184+AL1185)</f>
        <v>1.6884648</v>
      </c>
      <c r="AM1341" s="160">
        <f>IF(Model!AM1127+Model!AM1128-AM1124-Model!AM1125-Model!AM1126-AM1289+AM1237&gt;0,(1-'Assumptions (Nuclear)'!AL29)*(Model!AM1127+Model!AM1128-AM1124-Model!AM1125-Model!AM1126-AM1289+AM1237)+AM1289-AM1184+AM1185,Model!AM1127+Model!AM1128-AM1124-Model!AM1125-Model!AM1126+AM1237-AM1184+AM1185)</f>
        <v>1.751033246</v>
      </c>
      <c r="AN1341" s="160">
        <f>IF(Model!AN1127+Model!AN1128-AN1124-Model!AN1125-Model!AN1126-AN1289+AN1237&gt;0,(1-'Assumptions (Nuclear)'!AM29)*(Model!AN1127+Model!AN1128-AN1124-Model!AN1125-Model!AN1126-AN1289+AN1237)+AN1289-AN1184+AN1185,Model!AN1127+Model!AN1128-AN1124-Model!AN1125-Model!AN1126+AN1237-AN1184+AN1185)</f>
        <v>1.810651253</v>
      </c>
      <c r="AO1341" s="160">
        <f>IF(Model!AO1127+Model!AO1128-AO1124-Model!AO1125-Model!AO1126-AO1289+AO1237&gt;0,(1-'Assumptions (Nuclear)'!AN29)*(Model!AO1127+Model!AO1128-AO1124-Model!AO1125-Model!AO1126-AO1289+AO1237)+AO1289-AO1184+AO1185,Model!AO1127+Model!AO1128-AO1124-Model!AO1125-Model!AO1126+AO1237-AO1184+AO1185)</f>
        <v>1.881610322</v>
      </c>
      <c r="AP1341" s="160">
        <f>IF(Model!AP1127+Model!AP1128-AP1124-Model!AP1125-Model!AP1126-AP1289+AP1237&gt;0,(1-'Assumptions (Nuclear)'!AO29)*(Model!AP1127+Model!AP1128-AP1124-Model!AP1125-Model!AP1126-AP1289+AP1237)+AP1289-AP1184+AP1185,Model!AP1127+Model!AP1128-AP1124-Model!AP1125-Model!AP1126+AP1237-AP1184+AP1185)</f>
        <v>1.954485577</v>
      </c>
      <c r="AQ1341" s="160">
        <f>IF(Model!AQ1127+Model!AQ1128-AQ1124-Model!AQ1125-Model!AQ1126-AQ1289+AQ1237&gt;0,(1-'Assumptions (Nuclear)'!AP29)*(Model!AQ1127+Model!AQ1128-AQ1124-Model!AQ1125-Model!AQ1126-AQ1289+AQ1237)+AQ1289-AQ1184+AQ1185,Model!AQ1127+Model!AQ1128-AQ1124-Model!AQ1125-Model!AQ1126+AQ1237-AQ1184+AQ1185)</f>
        <v>2.022547348</v>
      </c>
      <c r="AR1341" s="160">
        <f>IF(Model!AR1127+Model!AR1128-AR1124-Model!AR1125-Model!AR1126-AR1289+AR1237&gt;0,(1-'Assumptions (Nuclear)'!AQ29)*(Model!AR1127+Model!AR1128-AR1124-Model!AR1125-Model!AR1126-AR1289+AR1237)+AR1289-AR1184+AR1185,Model!AR1127+Model!AR1128-AR1124-Model!AR1125-Model!AR1126+AR1237-AR1184+AR1185)</f>
        <v>2.089112079</v>
      </c>
      <c r="AS1341" s="160">
        <f>IF(Model!AS1127+Model!AS1128-AS1124-Model!AS1125-Model!AS1126-AS1289+AS1237&gt;0,(1-'Assumptions (Nuclear)'!AR29)*(Model!AS1127+Model!AS1128-AS1124-Model!AS1125-Model!AS1126-AS1289+AS1237)+AS1289-AS1184+AS1185,Model!AS1127+Model!AS1128-AS1124-Model!AS1125-Model!AS1126+AS1237-AS1184+AS1185)</f>
        <v>2.155727308</v>
      </c>
      <c r="AT1341" s="160">
        <f>IF(Model!AT1127+Model!AT1128-AT1124-Model!AT1125-Model!AT1126-AT1289+AT1237&gt;0,(1-'Assumptions (Nuclear)'!AS29)*(Model!AT1127+Model!AT1128-AT1124-Model!AT1125-Model!AT1126-AT1289+AT1237)+AT1289-AT1184+AT1185,Model!AT1127+Model!AT1128-AT1124-Model!AT1125-Model!AT1126+AT1237-AT1184+AT1185)</f>
        <v>2.227045706</v>
      </c>
      <c r="AU1341" s="160">
        <f>IF(Model!AU1127+Model!AU1128-AU1124-Model!AU1125-Model!AU1126-AU1289+AU1237&gt;0,(1-'Assumptions (Nuclear)'!AT29)*(Model!AU1127+Model!AU1128-AU1124-Model!AU1125-Model!AU1126-AU1289+AU1237)+AU1289-AU1184+AU1185,Model!AU1127+Model!AU1128-AU1124-Model!AU1125-Model!AU1126+AU1237-AU1184+AU1185)</f>
        <v>0.9412654144</v>
      </c>
      <c r="AV1341" s="160">
        <f>IF(Model!AV1127+Model!AV1128-AV1124-Model!AV1125-Model!AV1126-AV1289+AV1237&gt;0,(1-'Assumptions (Nuclear)'!AU29)*(Model!AV1127+Model!AV1128-AV1124-Model!AV1125-Model!AV1126-AV1289+AV1237)+AV1289-AV1184+AV1185,Model!AV1127+Model!AV1128-AV1124-Model!AV1125-Model!AV1126+AV1237-AV1184+AV1185)</f>
        <v>1.027573539</v>
      </c>
      <c r="AW1341" s="160">
        <f>IF(Model!AW1127+Model!AW1128-AW1124-Model!AW1125-Model!AW1126-AW1289+AW1237&gt;0,(1-'Assumptions (Nuclear)'!AV29)*(Model!AW1127+Model!AW1128-AW1124-Model!AW1125-Model!AW1126-AW1289+AW1237)+AW1289-AW1184+AW1185,Model!AW1127+Model!AW1128-AW1124-Model!AW1125-Model!AW1126+AW1237-AW1184+AW1185)</f>
        <v>1.110175823</v>
      </c>
      <c r="AX1341" s="160">
        <f>IF(Model!AX1127+Model!AX1128-AX1124-Model!AX1125-Model!AX1126-AX1289+AX1237&gt;0,(1-'Assumptions (Nuclear)'!AW29)*(Model!AX1127+Model!AX1128-AX1124-Model!AX1125-Model!AX1126-AX1289+AX1237)+AX1289-AX1184+AX1185,Model!AX1127+Model!AX1128-AX1124-Model!AX1125-Model!AX1126+AX1237-AX1184+AX1185)</f>
        <v>1.207534394</v>
      </c>
      <c r="AY1341" s="160">
        <f>IF(Model!AY1127+Model!AY1128-AY1124-Model!AY1125-Model!AY1126-AY1289+AY1237&gt;0,(1-'Assumptions (Nuclear)'!AX29)*(Model!AY1127+Model!AY1128-AY1124-Model!AY1125-Model!AY1126-AY1289+AY1237)+AY1289-AY1184+AY1185,Model!AY1127+Model!AY1128-AY1124-Model!AY1125-Model!AY1126+AY1237-AY1184+AY1185)</f>
        <v>1.371324664</v>
      </c>
      <c r="AZ1341" s="160">
        <f>IF(Model!AZ1127+Model!AZ1128-AZ1124-Model!AZ1125-Model!AZ1126-AZ1289+AZ1237&gt;0,(1-'Assumptions (Nuclear)'!AY29)*(Model!AZ1127+Model!AZ1128-AZ1124-Model!AZ1125-Model!AZ1126-AZ1289+AZ1237)+AZ1289-AZ1184+AZ1185,Model!AZ1127+Model!AZ1128-AZ1124-Model!AZ1125-Model!AZ1126+AZ1237-AZ1184+AZ1185)</f>
        <v>1.498477716</v>
      </c>
      <c r="BA1341" s="160">
        <f>IF(Model!BA1127+Model!BA1128-BA1124-Model!BA1125-Model!BA1126-BA1289+BA1237&gt;0,(1-'Assumptions (Nuclear)'!AZ29)*(Model!BA1127+Model!BA1128-BA1124-Model!BA1125-Model!BA1126-BA1289+BA1237)+BA1289-BA1184+BA1185,Model!BA1127+Model!BA1128-BA1124-Model!BA1125-Model!BA1126+BA1237-BA1184+BA1185)</f>
        <v>2.734165348</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0.5128254451</v>
      </c>
      <c r="D1342" s="160">
        <f>IF(Model!D1127+Model!D1128-D1124-Model!D1125-Model!D1126-D1289+D1237&gt;0,'Assumptions (Nuclear)'!C29*(Model!D1127+Model!D1128-D1124-Model!D1125-Model!D1126-D1289+D1237)-'Assumptions (Nuclear)'!C30*Model!D1123/10^3,-'Assumptions (Nuclear)'!C30*Model!D1123/10^3)</f>
        <v>0.545163692</v>
      </c>
      <c r="E1342" s="160">
        <f>IF(Model!E1127+Model!E1128-E1124-Model!E1125-Model!E1126-E1289+E1237&gt;0,'Assumptions (Nuclear)'!D29*(Model!E1127+Model!E1128-E1124-Model!E1125-Model!E1126-E1289+E1237)-'Assumptions (Nuclear)'!D30*Model!E1123/10^3,-'Assumptions (Nuclear)'!D30*Model!E1123/10^3)</f>
        <v>0.4289985288</v>
      </c>
      <c r="F1342" s="160">
        <f>IF(Model!F1127+Model!F1128-F1124-Model!F1125-Model!F1126-F1289+F1237&gt;0,'Assumptions (Nuclear)'!E29*(Model!F1127+Model!F1128-F1124-Model!F1125-Model!F1126-F1289+F1237)-'Assumptions (Nuclear)'!E30*Model!F1123/10^3,-'Assumptions (Nuclear)'!E30*Model!F1123/10^3)</f>
        <v>0.5611231362</v>
      </c>
      <c r="G1342" s="160">
        <f>IF(Model!G1127+Model!G1128-G1124-Model!G1125-Model!G1126-G1289+G1237&gt;0,'Assumptions (Nuclear)'!F29*(Model!G1127+Model!G1128-G1124-Model!G1125-Model!G1126-G1289+G1237)-'Assumptions (Nuclear)'!F30*Model!G1123/10^3,-'Assumptions (Nuclear)'!F30*Model!G1123/10^3)</f>
        <v>0.734994662</v>
      </c>
      <c r="H1342" s="160">
        <f>IF(Model!H1127+Model!H1128-H1124-Model!H1125-Model!H1126-H1289+H1237&gt;0,'Assumptions (Nuclear)'!G29*(Model!H1127+Model!H1128-H1124-Model!H1125-Model!H1126-H1289+H1237)-'Assumptions (Nuclear)'!G30*Model!H1123/10^3,-'Assumptions (Nuclear)'!G30*Model!H1123/10^3)</f>
        <v>0.9142892636</v>
      </c>
      <c r="I1342" s="160">
        <f>IF(Model!I1127+Model!I1128-I1124-Model!I1125-Model!I1126-I1289+I1237&gt;0,'Assumptions (Nuclear)'!H29*(Model!I1127+Model!I1128-I1124-Model!I1125-Model!I1126-I1289+I1237)-'Assumptions (Nuclear)'!H30*Model!I1123/10^3,-'Assumptions (Nuclear)'!H30*Model!I1123/10^3)</f>
        <v>0.8382046305</v>
      </c>
      <c r="J1342" s="160">
        <f>IF(Model!J1127+Model!J1128-J1124-Model!J1125-Model!J1126-J1289+J1237&gt;0,'Assumptions (Nuclear)'!I29*(Model!J1127+Model!J1128-J1124-Model!J1125-Model!J1126-J1289+J1237)-'Assumptions (Nuclear)'!I30*Model!J1123/10^3,-'Assumptions (Nuclear)'!I30*Model!J1123/10^3)</f>
        <v>0.9109022188</v>
      </c>
      <c r="K1342" s="160">
        <f>IF(Model!K1127+Model!K1128-K1124-Model!K1125-Model!K1126-K1289+K1237&gt;0,'Assumptions (Nuclear)'!J29*(Model!K1127+Model!K1128-K1124-Model!K1125-Model!K1126-K1289+K1237)-'Assumptions (Nuclear)'!J30*Model!K1123/10^3,-'Assumptions (Nuclear)'!J30*Model!K1123/10^3)</f>
        <v>1.096048802</v>
      </c>
      <c r="L1342" s="160">
        <f>IF(Model!L1127+Model!L1128-L1124-Model!L1125-Model!L1126-L1289+L1237&gt;0,'Assumptions (Nuclear)'!K29*(Model!L1127+Model!L1128-L1124-Model!L1125-Model!L1126-L1289+L1237)-'Assumptions (Nuclear)'!K30*Model!L1123/10^3,-'Assumptions (Nuclear)'!K30*Model!L1123/10^3)</f>
        <v>0.6683221093</v>
      </c>
      <c r="M1342" s="160">
        <f>IF(Model!M1127+Model!M1128-M1124-Model!M1125-Model!M1126-M1289+M1237&gt;0,'Assumptions (Nuclear)'!L29*(Model!M1127+Model!M1128-M1124-Model!M1125-Model!M1126-M1289+M1237)-'Assumptions (Nuclear)'!L30*Model!M1123/10^3,-'Assumptions (Nuclear)'!L30*Model!M1123/10^3)</f>
        <v>0.6672079512</v>
      </c>
      <c r="N1342" s="160">
        <f>IF(Model!N1127+Model!N1128-N1124-Model!N1125-Model!N1126-N1289+N1237&gt;0,'Assumptions (Nuclear)'!M29*(Model!N1127+Model!N1128-N1124-Model!N1125-Model!N1126-N1289+N1237)-'Assumptions (Nuclear)'!M30*Model!N1123/10^3,-'Assumptions (Nuclear)'!M30*Model!N1123/10^3)</f>
        <v>0.6017230788</v>
      </c>
      <c r="O1342" s="160">
        <f>IF(Model!O1127+Model!O1128-O1124-Model!O1125-Model!O1126-O1289+O1237&gt;0,'Assumptions (Nuclear)'!N29*(Model!O1127+Model!O1128-O1124-Model!O1125-Model!O1126-O1289+O1237)-'Assumptions (Nuclear)'!N30*Model!O1123/10^3,-'Assumptions (Nuclear)'!N30*Model!O1123/10^3)</f>
        <v>0.4475620799</v>
      </c>
      <c r="P1342" s="160">
        <f>IF(Model!P1127+Model!P1128-P1124-Model!P1125-Model!P1126-P1289+P1237&gt;0,'Assumptions (Nuclear)'!O29*(Model!P1127+Model!P1128-P1124-Model!P1125-Model!P1126-P1289+P1237)-'Assumptions (Nuclear)'!O30*Model!P1123/10^3,-'Assumptions (Nuclear)'!O30*Model!P1123/10^3)</f>
        <v>0.5262899796</v>
      </c>
      <c r="Q1342" s="160">
        <f>IF(Model!Q1127+Model!Q1128-Q1124-Model!Q1125-Model!Q1126-Q1289+Q1237&gt;0,'Assumptions (Nuclear)'!P29*(Model!Q1127+Model!Q1128-Q1124-Model!Q1125-Model!Q1126-Q1289+Q1237)-'Assumptions (Nuclear)'!P30*Model!Q1123/10^3,-'Assumptions (Nuclear)'!P30*Model!Q1123/10^3)</f>
        <v>0.60943571</v>
      </c>
      <c r="R1342" s="160">
        <f>IF(Model!R1127+Model!R1128-R1124-Model!R1125-Model!R1126-R1289+R1237&gt;0,'Assumptions (Nuclear)'!Q29*(Model!R1127+Model!R1128-R1124-Model!R1125-Model!R1126-R1289+R1237)-'Assumptions (Nuclear)'!Q30*Model!R1123/10^3,-'Assumptions (Nuclear)'!Q30*Model!R1123/10^3)</f>
        <v>0.425596404</v>
      </c>
      <c r="S1342" s="160">
        <f>IF(Model!S1127+Model!S1128-S1124-Model!S1125-Model!S1126-S1289+S1237&gt;0,'Assumptions (Nuclear)'!R29*(Model!S1127+Model!S1128-S1124-Model!S1125-Model!S1126-S1289+S1237)-'Assumptions (Nuclear)'!R30*Model!S1123/10^3,-'Assumptions (Nuclear)'!R30*Model!S1123/10^3)</f>
        <v>0.4958165408</v>
      </c>
      <c r="T1342" s="160">
        <f>IF(Model!T1127+Model!T1128-T1124-Model!T1125-Model!T1126-T1289+T1237&gt;0,'Assumptions (Nuclear)'!S29*(Model!T1127+Model!T1128-T1124-Model!T1125-Model!T1126-T1289+T1237)-'Assumptions (Nuclear)'!S30*Model!T1123/10^3,-'Assumptions (Nuclear)'!S30*Model!T1123/10^3)</f>
        <v>0.4499030746</v>
      </c>
      <c r="U1342" s="160">
        <f>IF(Model!U1127+Model!U1128-U1124-Model!U1125-Model!U1126-U1289+U1237&gt;0,'Assumptions (Nuclear)'!T29*(Model!U1127+Model!U1128-U1124-Model!U1125-Model!U1126-U1289+U1237)-'Assumptions (Nuclear)'!T30*Model!U1123/10^3,-'Assumptions (Nuclear)'!T30*Model!U1123/10^3)</f>
        <v>0.2897231225</v>
      </c>
      <c r="V1342" s="160">
        <f>IF(Model!V1127+Model!V1128-V1124-Model!V1125-Model!V1126-V1289+V1237&gt;0,'Assumptions (Nuclear)'!U29*(Model!V1127+Model!V1128-V1124-Model!V1125-Model!V1126-V1289+V1237)-'Assumptions (Nuclear)'!U30*Model!V1123/10^3,-'Assumptions (Nuclear)'!U30*Model!V1123/10^3)</f>
        <v>0.2988952327</v>
      </c>
      <c r="W1342" s="160">
        <f>IF(Model!W1127+Model!W1128-W1124-Model!W1125-Model!W1126-W1289+W1237&gt;0,'Assumptions (Nuclear)'!V29*(Model!W1127+Model!W1128-W1124-Model!W1125-Model!W1126-W1289+W1237)-'Assumptions (Nuclear)'!V30*Model!W1123/10^3,-'Assumptions (Nuclear)'!V30*Model!W1123/10^3)</f>
        <v>0.2778966497</v>
      </c>
      <c r="X1342" s="160">
        <f>IF(Model!X1127+Model!X1128-X1124-Model!X1125-Model!X1126-X1289+X1237&gt;0,'Assumptions (Nuclear)'!W29*(Model!X1127+Model!X1128-X1124-Model!X1125-Model!X1126-X1289+X1237)-'Assumptions (Nuclear)'!W30*Model!X1123/10^3,-'Assumptions (Nuclear)'!W30*Model!X1123/10^3)</f>
        <v>0.2792311378</v>
      </c>
      <c r="Y1342" s="160">
        <f>IF(Model!Y1127+Model!Y1128-Y1124-Model!Y1125-Model!Y1126-Y1289+Y1237&gt;0,'Assumptions (Nuclear)'!X29*(Model!Y1127+Model!Y1128-Y1124-Model!Y1125-Model!Y1126-Y1289+Y1237)-'Assumptions (Nuclear)'!X30*Model!Y1123/10^3,-'Assumptions (Nuclear)'!X30*Model!Y1123/10^3)</f>
        <v>0.2799986513</v>
      </c>
      <c r="Z1342" s="160">
        <f>IF(Model!Z1127+Model!Z1128-Z1124-Model!Z1125-Model!Z1126-Z1289+Z1237&gt;0,'Assumptions (Nuclear)'!Y29*(Model!Z1127+Model!Z1128-Z1124-Model!Z1125-Model!Z1126-Z1289+Z1237)-'Assumptions (Nuclear)'!Y30*Model!Z1123/10^3,-'Assumptions (Nuclear)'!Y30*Model!Z1123/10^3)</f>
        <v>0.2856308339</v>
      </c>
      <c r="AA1342" s="160">
        <f>IF(Model!AA1127+Model!AA1128-AA1124-Model!AA1125-Model!AA1126-AA1289+AA1237&gt;0,'Assumptions (Nuclear)'!Z29*(Model!AA1127+Model!AA1128-AA1124-Model!AA1125-Model!AA1126-AA1289+AA1237)-'Assumptions (Nuclear)'!Z30*Model!AA1123/10^3,-'Assumptions (Nuclear)'!Z30*Model!AA1123/10^3)</f>
        <v>0.2934854637</v>
      </c>
      <c r="AB1342" s="160">
        <f>IF(Model!AB1127+Model!AB1128-AB1124-Model!AB1125-Model!AB1126-AB1289+AB1237&gt;0,'Assumptions (Nuclear)'!AA29*(Model!AB1127+Model!AB1128-AB1124-Model!AB1125-Model!AB1126-AB1289+AB1237)-'Assumptions (Nuclear)'!AA30*Model!AB1123/10^3,-'Assumptions (Nuclear)'!AA30*Model!AB1123/10^3)</f>
        <v>0.3080717522</v>
      </c>
      <c r="AC1342" s="160">
        <f>IF(Model!AC1127+Model!AC1128-AC1124-Model!AC1125-Model!AC1126-AC1289+AC1237&gt;0,'Assumptions (Nuclear)'!AB29*(Model!AC1127+Model!AC1128-AC1124-Model!AC1125-Model!AC1126-AC1289+AC1237)-'Assumptions (Nuclear)'!AB30*Model!AC1123/10^3,-'Assumptions (Nuclear)'!AB30*Model!AC1123/10^3)</f>
        <v>0.3151113092</v>
      </c>
      <c r="AD1342" s="160">
        <f>IF(Model!AD1127+Model!AD1128-AD1124-Model!AD1125-Model!AD1126-AD1289+AD1237&gt;0,'Assumptions (Nuclear)'!AC29*(Model!AD1127+Model!AD1128-AD1124-Model!AD1125-Model!AD1126-AD1289+AD1237)-'Assumptions (Nuclear)'!AC30*Model!AD1123/10^3,-'Assumptions (Nuclear)'!AC30*Model!AD1123/10^3)</f>
        <v>0.3238856217</v>
      </c>
      <c r="AE1342" s="160">
        <f>IF(Model!AE1127+Model!AE1128-AE1124-Model!AE1125-Model!AE1126-AE1289+AE1237&gt;0,'Assumptions (Nuclear)'!AD29*(Model!AE1127+Model!AE1128-AE1124-Model!AE1125-Model!AE1126-AE1289+AE1237)-'Assumptions (Nuclear)'!AD30*Model!AE1123/10^3,-'Assumptions (Nuclear)'!AD30*Model!AE1123/10^3)</f>
        <v>0.3314593361</v>
      </c>
      <c r="AF1342" s="160">
        <f>IF(Model!AF1127+Model!AF1128-AF1124-Model!AF1125-Model!AF1126-AF1289+AF1237&gt;0,'Assumptions (Nuclear)'!AE29*(Model!AF1127+Model!AF1128-AF1124-Model!AF1125-Model!AF1126-AF1289+AF1237)-'Assumptions (Nuclear)'!AE30*Model!AF1123/10^3,-'Assumptions (Nuclear)'!AE30*Model!AF1123/10^3)</f>
        <v>0.339930637</v>
      </c>
      <c r="AG1342" s="160">
        <f>IF(Model!AG1127+Model!AG1128-AG1124-Model!AG1125-Model!AG1126-AG1289+AG1237&gt;0,'Assumptions (Nuclear)'!AF29*(Model!AG1127+Model!AG1128-AG1124-Model!AG1125-Model!AG1126-AG1289+AG1237)-'Assumptions (Nuclear)'!AF30*Model!AG1123/10^3,-'Assumptions (Nuclear)'!AF30*Model!AG1123/10^3)</f>
        <v>0.3487429413</v>
      </c>
      <c r="AH1342" s="160">
        <f>IF(Model!AH1127+Model!AH1128-AH1124-Model!AH1125-Model!AH1126-AH1289+AH1237&gt;0,'Assumptions (Nuclear)'!AG29*(Model!AH1127+Model!AH1128-AH1124-Model!AH1125-Model!AH1126-AH1289+AH1237)-'Assumptions (Nuclear)'!AG30*Model!AH1123/10^3,-'Assumptions (Nuclear)'!AG30*Model!AH1123/10^3)</f>
        <v>0.3590336649</v>
      </c>
      <c r="AI1342" s="160">
        <f>IF(Model!AI1127+Model!AI1128-AI1124-Model!AI1125-Model!AI1126-AI1289+AI1237&gt;0,'Assumptions (Nuclear)'!AH29*(Model!AI1127+Model!AI1128-AI1124-Model!AI1125-Model!AI1126-AI1289+AI1237)-'Assumptions (Nuclear)'!AH30*Model!AI1123/10^3,-'Assumptions (Nuclear)'!AH30*Model!AI1123/10^3)</f>
        <v>0.3662938549</v>
      </c>
      <c r="AJ1342" s="160">
        <f>IF(Model!AJ1127+Model!AJ1128-AJ1124-Model!AJ1125-Model!AJ1126-AJ1289+AJ1237&gt;0,'Assumptions (Nuclear)'!AI29*(Model!AJ1127+Model!AJ1128-AJ1124-Model!AJ1125-Model!AJ1126-AJ1289+AJ1237)-'Assumptions (Nuclear)'!AI30*Model!AJ1123/10^3,-'Assumptions (Nuclear)'!AI30*Model!AJ1123/10^3)</f>
        <v>0.3733372709</v>
      </c>
      <c r="AK1342" s="160">
        <f>IF(Model!AK1127+Model!AK1128-AK1124-Model!AK1125-Model!AK1126-AK1289+AK1237&gt;0,'Assumptions (Nuclear)'!AJ29*(Model!AK1127+Model!AK1128-AK1124-Model!AK1125-Model!AK1126-AK1289+AK1237)-'Assumptions (Nuclear)'!AJ30*Model!AK1123/10^3,-'Assumptions (Nuclear)'!AJ30*Model!AK1123/10^3)</f>
        <v>0.3806771859</v>
      </c>
      <c r="AL1342" s="160">
        <f>IF(Model!AL1127+Model!AL1128-AL1124-Model!AL1125-Model!AL1126-AL1289+AL1237&gt;0,'Assumptions (Nuclear)'!AK29*(Model!AL1127+Model!AL1128-AL1124-Model!AL1125-Model!AL1126-AL1289+AL1237)-'Assumptions (Nuclear)'!AK30*Model!AL1123/10^3,-'Assumptions (Nuclear)'!AK30*Model!AL1123/10^3)</f>
        <v>0.3895425694</v>
      </c>
      <c r="AM1342" s="160">
        <f>IF(Model!AM1127+Model!AM1128-AM1124-Model!AM1125-Model!AM1126-AM1289+AM1237&gt;0,'Assumptions (Nuclear)'!AL29*(Model!AM1127+Model!AM1128-AM1124-Model!AM1125-Model!AM1126-AM1289+AM1237)-'Assumptions (Nuclear)'!AL30*Model!AM1123/10^3,-'Assumptions (Nuclear)'!AL30*Model!AM1123/10^3)</f>
        <v>0.4032065539</v>
      </c>
      <c r="AN1342" s="160">
        <f>IF(Model!AN1127+Model!AN1128-AN1124-Model!AN1125-Model!AN1126-AN1289+AN1237&gt;0,'Assumptions (Nuclear)'!AM29*(Model!AN1127+Model!AN1128-AN1124-Model!AN1125-Model!AN1126-AN1289+AN1237)-'Assumptions (Nuclear)'!AM30*Model!AN1123/10^3,-'Assumptions (Nuclear)'!AM30*Model!AN1123/10^3)</f>
        <v>0.4173934719</v>
      </c>
      <c r="AO1342" s="160">
        <f>IF(Model!AO1127+Model!AO1128-AO1124-Model!AO1125-Model!AO1126-AO1289+AO1237&gt;0,'Assumptions (Nuclear)'!AN29*(Model!AO1127+Model!AO1128-AO1124-Model!AO1125-Model!AO1126-AO1289+AO1237)-'Assumptions (Nuclear)'!AN30*Model!AO1123/10^3,-'Assumptions (Nuclear)'!AN30*Model!AO1123/10^3)</f>
        <v>0.4345419376</v>
      </c>
      <c r="AP1342" s="160">
        <f>IF(Model!AP1127+Model!AP1128-AP1124-Model!AP1125-Model!AP1126-AP1289+AP1237&gt;0,'Assumptions (Nuclear)'!AO29*(Model!AP1127+Model!AP1128-AP1124-Model!AP1125-Model!AP1126-AP1289+AP1237)-'Assumptions (Nuclear)'!AO30*Model!AP1123/10^3,-'Assumptions (Nuclear)'!AO30*Model!AP1123/10^3)</f>
        <v>0.4521394627</v>
      </c>
      <c r="AQ1342" s="160">
        <f>IF(Model!AQ1127+Model!AQ1128-AQ1124-Model!AQ1125-Model!AQ1126-AQ1289+AQ1237&gt;0,'Assumptions (Nuclear)'!AP29*(Model!AQ1127+Model!AQ1128-AQ1124-Model!AQ1125-Model!AQ1126-AQ1289+AQ1237)-'Assumptions (Nuclear)'!AP30*Model!AQ1123/10^3,-'Assumptions (Nuclear)'!AP30*Model!AQ1123/10^3)</f>
        <v>0.468405732</v>
      </c>
      <c r="AR1342" s="160">
        <f>IF(Model!AR1127+Model!AR1128-AR1124-Model!AR1125-Model!AR1126-AR1289+AR1237&gt;0,'Assumptions (Nuclear)'!AQ29*(Model!AR1127+Model!AR1128-AR1124-Model!AR1125-Model!AR1126-AR1289+AR1237)-'Assumptions (Nuclear)'!AQ30*Model!AR1123/10^3,-'Assumptions (Nuclear)'!AQ30*Model!AR1123/10^3)</f>
        <v>0.4842952428</v>
      </c>
      <c r="AS1342" s="160">
        <f>IF(Model!AS1127+Model!AS1128-AS1124-Model!AS1125-Model!AS1126-AS1289+AS1237&gt;0,'Assumptions (Nuclear)'!AR29*(Model!AS1127+Model!AS1128-AS1124-Model!AS1125-Model!AS1126-AS1289+AS1237)-'Assumptions (Nuclear)'!AR30*Model!AS1123/10^3,-'Assumptions (Nuclear)'!AR30*Model!AS1123/10^3)</f>
        <v>0.5001089824</v>
      </c>
      <c r="AT1342" s="160">
        <f>IF(Model!AT1127+Model!AT1128-AT1124-Model!AT1125-Model!AT1126-AT1289+AT1237&gt;0,'Assumptions (Nuclear)'!AS29*(Model!AT1127+Model!AT1128-AT1124-Model!AT1125-Model!AT1126-AT1289+AT1237)-'Assumptions (Nuclear)'!AS30*Model!AT1123/10^3,-'Assumptions (Nuclear)'!AS30*Model!AT1123/10^3)</f>
        <v>0.5171524647</v>
      </c>
      <c r="AU1342" s="160">
        <f>IF(Model!AU1127+Model!AU1128-AU1124-Model!AU1125-Model!AU1126-AU1289+AU1237&gt;0,'Assumptions (Nuclear)'!AT29*(Model!AU1127+Model!AU1128-AU1124-Model!AU1125-Model!AU1126-AU1289+AU1237)-'Assumptions (Nuclear)'!AT30*Model!AU1123/10^3,-'Assumptions (Nuclear)'!AT30*Model!AU1123/10^3)</f>
        <v>0.535656605</v>
      </c>
      <c r="AV1342" s="160">
        <f>IF(Model!AV1127+Model!AV1128-AV1124-Model!AV1125-Model!AV1126-AV1289+AV1237&gt;0,'Assumptions (Nuclear)'!AU29*(Model!AV1127+Model!AV1128-AV1124-Model!AV1125-Model!AV1126-AV1289+AV1237)-'Assumptions (Nuclear)'!AU30*Model!AV1123/10^3,-'Assumptions (Nuclear)'!AU30*Model!AV1123/10^3)</f>
        <v>0.5548106454</v>
      </c>
      <c r="AW1342" s="160">
        <f>IF(Model!AW1127+Model!AW1128-AW1124-Model!AW1125-Model!AW1126-AW1289+AW1237&gt;0,'Assumptions (Nuclear)'!AV29*(Model!AW1127+Model!AW1128-AW1124-Model!AW1125-Model!AW1126-AW1289+AW1237)-'Assumptions (Nuclear)'!AV30*Model!AW1123/10^3,-'Assumptions (Nuclear)'!AV30*Model!AW1123/10^3)</f>
        <v>0.5720847181</v>
      </c>
      <c r="AX1342" s="160">
        <f>IF(Model!AX1127+Model!AX1128-AX1124-Model!AX1125-Model!AX1126-AX1289+AX1237&gt;0,'Assumptions (Nuclear)'!AW29*(Model!AX1127+Model!AX1128-AX1124-Model!AX1125-Model!AX1126-AX1289+AX1237)-'Assumptions (Nuclear)'!AW30*Model!AX1123/10^3,-'Assumptions (Nuclear)'!AW30*Model!AX1123/10^3)</f>
        <v>0.5936362128</v>
      </c>
      <c r="AY1342" s="160">
        <f>IF(Model!AY1127+Model!AY1128-AY1124-Model!AY1125-Model!AY1126-AY1289+AY1237&gt;0,'Assumptions (Nuclear)'!AX29*(Model!AY1127+Model!AY1128-AY1124-Model!AY1125-Model!AY1126-AY1289+AY1237)-'Assumptions (Nuclear)'!AX30*Model!AY1123/10^3,-'Assumptions (Nuclear)'!AX30*Model!AY1123/10^3)</f>
        <v>0.6326046489</v>
      </c>
      <c r="AZ1342" s="160">
        <f>IF(Model!AZ1127+Model!AZ1128-AZ1124-Model!AZ1125-Model!AZ1126-AZ1289+AZ1237&gt;0,'Assumptions (Nuclear)'!AY29*(Model!AZ1127+Model!AZ1128-AZ1124-Model!AZ1125-Model!AZ1126-AZ1289+AZ1237)-'Assumptions (Nuclear)'!AY30*Model!AZ1123/10^3,-'Assumptions (Nuclear)'!AY30*Model!AZ1123/10^3)</f>
        <v>0.6617213891</v>
      </c>
      <c r="BA1342" s="160">
        <f>IF(Model!BA1127+Model!BA1128-BA1124-Model!BA1125-Model!BA1126-BA1289+BA1237&gt;0,'Assumptions (Nuclear)'!AZ29*(Model!BA1127+Model!BA1128-BA1124-Model!BA1125-Model!BA1126-BA1289+BA1237)-'Assumptions (Nuclear)'!AZ30*Model!BA1123/10^3,-'Assumptions (Nuclear)'!AZ30*Model!BA1123/10^3)</f>
        <v>0.4804830158</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0.008245731484</v>
      </c>
      <c r="Y1343" s="266">
        <f>'Assumptions (Nuclear)'!$V$28*Y1129/1000000000</f>
        <v>0.008245731484</v>
      </c>
      <c r="Z1343" s="266">
        <f>'Assumptions (Nuclear)'!$V$28*Z1129/1000000000</f>
        <v>0.008245731484</v>
      </c>
      <c r="AA1343" s="266">
        <f>'Assumptions (Nuclear)'!$V$28*AA1129/1000000000</f>
        <v>0.008245731484</v>
      </c>
      <c r="AB1343" s="266">
        <f>'Assumptions (Nuclear)'!$V$28*AB1129/1000000000</f>
        <v>0.008245731484</v>
      </c>
      <c r="AC1343" s="266">
        <f>'Assumptions (Nuclear)'!$V$28*AC1129/1000000000</f>
        <v>0.008245731484</v>
      </c>
      <c r="AD1343" s="266">
        <f>'Assumptions (Nuclear)'!$V$28*AD1129/1000000000</f>
        <v>0.008245731484</v>
      </c>
      <c r="AE1343" s="266">
        <f>'Assumptions (Nuclear)'!$V$28*AE1129/1000000000</f>
        <v>0.008245731484</v>
      </c>
      <c r="AF1343" s="266">
        <f>'Assumptions (Nuclear)'!$V$28*AF1129/1000000000</f>
        <v>0.008245731484</v>
      </c>
      <c r="AG1343" s="266">
        <f>'Assumptions (Nuclear)'!$V$28*AG1129/1000000000</f>
        <v>0.008245731484</v>
      </c>
      <c r="AH1343" s="266">
        <f>'Assumptions (Nuclear)'!$V$28*AH1129/1000000000</f>
        <v>0.008245731484</v>
      </c>
      <c r="AI1343" s="266">
        <f>'Assumptions (Nuclear)'!$V$28*AI1129/1000000000</f>
        <v>0.008245731484</v>
      </c>
      <c r="AJ1343" s="266">
        <f>'Assumptions (Nuclear)'!$V$28*AJ1129/1000000000</f>
        <v>0.008245731484</v>
      </c>
      <c r="AK1343" s="266">
        <f>'Assumptions (Nuclear)'!$V$28*AK1129/1000000000</f>
        <v>0.008245731484</v>
      </c>
      <c r="AL1343" s="266">
        <f>'Assumptions (Nuclear)'!$V$28*AL1129/1000000000</f>
        <v>0.008245731484</v>
      </c>
      <c r="AM1343" s="266">
        <f>'Assumptions (Nuclear)'!$V$28*AM1129/1000000000</f>
        <v>0.008245731484</v>
      </c>
      <c r="AN1343" s="266">
        <f>'Assumptions (Nuclear)'!$V$28*AN1129/1000000000</f>
        <v>0.008245731484</v>
      </c>
      <c r="AO1343" s="266">
        <f>'Assumptions (Nuclear)'!$V$28*AO1129/1000000000</f>
        <v>0.008245731484</v>
      </c>
      <c r="AP1343" s="266">
        <f>'Assumptions (Nuclear)'!$V$28*AP1129/1000000000</f>
        <v>0.008245731484</v>
      </c>
      <c r="AQ1343" s="266">
        <f>'Assumptions (Nuclear)'!$V$28*AQ1129/1000000000</f>
        <v>0.008245731484</v>
      </c>
      <c r="AR1343" s="266">
        <f>'Assumptions (Nuclear)'!$V$28*AR1129/1000000000</f>
        <v>0.008245731484</v>
      </c>
      <c r="AS1343" s="266">
        <f>'Assumptions (Nuclear)'!$V$28*AS1129/1000000000</f>
        <v>0.008245731484</v>
      </c>
      <c r="AT1343" s="266">
        <f>'Assumptions (Nuclear)'!$V$28*AT1129/1000000000</f>
        <v>0.008245731484</v>
      </c>
      <c r="AU1343" s="266">
        <f>'Assumptions (Nuclear)'!$V$28*AU1129/1000000000</f>
        <v>0.008245731484</v>
      </c>
      <c r="AV1343" s="266">
        <f>'Assumptions (Nuclear)'!$V$28*AV1129/1000000000</f>
        <v>0.008245731484</v>
      </c>
      <c r="AW1343" s="266">
        <f>'Assumptions (Nuclear)'!$V$28*AW1129/1000000000</f>
        <v>0.008245731484</v>
      </c>
      <c r="AX1343" s="266">
        <f>'Assumptions (Nuclear)'!$V$28*AX1129/1000000000</f>
        <v>0.008245731484</v>
      </c>
      <c r="AY1343" s="266">
        <f>'Assumptions (Nuclear)'!$V$28*AY1129/1000000000</f>
        <v>0.008245731484</v>
      </c>
      <c r="AZ1343" s="266">
        <f>'Assumptions (Nuclear)'!$V$28*AZ1129/1000000000</f>
        <v>0.008245731484</v>
      </c>
      <c r="BA1343" s="266">
        <f>'Assumptions (Nuclear)'!$V$28*BA1129/1000000000</f>
        <v>0.4822507315</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708.6</v>
      </c>
      <c r="Y1348" s="167">
        <f>X1348-'Assumptions (Hydro)'!X36+X1354</f>
        <v>708.6</v>
      </c>
      <c r="Z1348" s="167">
        <f>Y1348-'Assumptions (Hydro)'!Y36+Y1354</f>
        <v>708.6</v>
      </c>
      <c r="AA1348" s="167">
        <f>Z1348-'Assumptions (Hydro)'!Z36+Z1354</f>
        <v>708.6</v>
      </c>
      <c r="AB1348" s="167">
        <f>AA1348-'Assumptions (Hydro)'!AA36+AA1354</f>
        <v>708.6</v>
      </c>
      <c r="AC1348" s="167">
        <f>AB1348-'Assumptions (Hydro)'!AB36+AB1354</f>
        <v>708.6</v>
      </c>
      <c r="AD1348" s="167">
        <f>AC1348-'Assumptions (Hydro)'!AC36+AC1354</f>
        <v>708.6</v>
      </c>
      <c r="AE1348" s="167">
        <f>AD1348-'Assumptions (Hydro)'!AD36+AD1354</f>
        <v>708.6</v>
      </c>
      <c r="AF1348" s="167">
        <f>AE1348-'Assumptions (Hydro)'!AE36+AE1354</f>
        <v>708.6</v>
      </c>
      <c r="AG1348" s="167">
        <f>AF1348-'Assumptions (Hydro)'!AF36+AF1354</f>
        <v>708.6</v>
      </c>
      <c r="AH1348" s="167">
        <f>AG1348-'Assumptions (Hydro)'!AG36+AG1354</f>
        <v>708.6</v>
      </c>
      <c r="AI1348" s="167">
        <f>AH1348-'Assumptions (Hydro)'!AH36+AH1354</f>
        <v>708.6</v>
      </c>
      <c r="AJ1348" s="167">
        <f>AI1348-'Assumptions (Hydro)'!AI36+AI1354</f>
        <v>708.6</v>
      </c>
      <c r="AK1348" s="167">
        <f>AJ1348-'Assumptions (Hydro)'!AJ36+AJ1354</f>
        <v>708.6</v>
      </c>
      <c r="AL1348" s="167">
        <f>AK1348-'Assumptions (Hydro)'!AK36+AK1354</f>
        <v>708.6</v>
      </c>
      <c r="AM1348" s="167">
        <f>AL1348-'Assumptions (Hydro)'!AL36+AL1354</f>
        <v>708.6</v>
      </c>
      <c r="AN1348" s="167">
        <f>AM1348-'Assumptions (Hydro)'!AM36+AM1354</f>
        <v>708.6</v>
      </c>
      <c r="AO1348" s="167">
        <f>AN1348-'Assumptions (Hydro)'!AN36+AN1354</f>
        <v>708.6</v>
      </c>
      <c r="AP1348" s="167">
        <f>AO1348-'Assumptions (Hydro)'!AO36+AO1354</f>
        <v>708.6</v>
      </c>
      <c r="AQ1348" s="167">
        <f>AP1348-'Assumptions (Hydro)'!AP36+AP1354</f>
        <v>708.6</v>
      </c>
      <c r="AR1348" s="167">
        <f>AQ1348-'Assumptions (Hydro)'!AQ36+AQ1354</f>
        <v>708.6</v>
      </c>
      <c r="AS1348" s="167">
        <f>AR1348-'Assumptions (Hydro)'!AR36+AR1354</f>
        <v>708.6</v>
      </c>
      <c r="AT1348" s="167">
        <f>AS1348-'Assumptions (Hydro)'!AS36+AS1354</f>
        <v>708.6</v>
      </c>
      <c r="AU1348" s="167">
        <f>AT1348-'Assumptions (Hydro)'!AT36+AT1354</f>
        <v>708.6</v>
      </c>
      <c r="AV1348" s="167">
        <f>AU1348-'Assumptions (Hydro)'!AU36+AU1354</f>
        <v>708.6</v>
      </c>
      <c r="AW1348" s="167">
        <f>AV1348-'Assumptions (Hydro)'!AV36+AV1354</f>
        <v>708.6</v>
      </c>
      <c r="AX1348" s="167">
        <f>AW1348-'Assumptions (Hydro)'!AW36+AW1354</f>
        <v>708.6</v>
      </c>
      <c r="AY1348" s="167">
        <f>AX1348-'Assumptions (Hydro)'!AX36+AX1354</f>
        <v>708.6</v>
      </c>
      <c r="AZ1348" s="167">
        <f>AY1348-'Assumptions (Hydro)'!AY36+AY1354</f>
        <v>708.6</v>
      </c>
      <c r="BA1348" s="167">
        <f>AZ1348-'Assumptions (Hydro)'!AZ36+AZ1354</f>
        <v>708.6</v>
      </c>
    </row>
    <row r="1349" ht="15.75" customHeight="1">
      <c r="A1349" s="272" t="s">
        <v>350</v>
      </c>
      <c r="B1349" s="150" t="s">
        <v>149</v>
      </c>
      <c r="C1349" s="151">
        <v>707.3</v>
      </c>
      <c r="D1349" s="151">
        <v>707.3</v>
      </c>
      <c r="E1349" s="151">
        <v>707.3</v>
      </c>
      <c r="F1349" s="151">
        <v>707.3</v>
      </c>
      <c r="G1349" s="151">
        <v>707.3</v>
      </c>
      <c r="H1349" s="151">
        <v>707.3</v>
      </c>
      <c r="I1349" s="151">
        <v>707.3</v>
      </c>
      <c r="J1349" s="151">
        <v>707.3</v>
      </c>
      <c r="K1349" s="151">
        <v>707.3</v>
      </c>
      <c r="L1349" s="151">
        <v>707.3</v>
      </c>
      <c r="M1349" s="151">
        <v>707.3</v>
      </c>
      <c r="N1349" s="151">
        <v>707.3</v>
      </c>
      <c r="O1349" s="151">
        <v>707.3</v>
      </c>
      <c r="P1349" s="151">
        <v>707.3</v>
      </c>
      <c r="Q1349" s="151">
        <v>707.3</v>
      </c>
      <c r="R1349" s="151">
        <v>708.6</v>
      </c>
      <c r="S1349" s="151">
        <v>708.6</v>
      </c>
      <c r="T1349" s="151">
        <v>708.6</v>
      </c>
      <c r="U1349" s="151">
        <v>708.6</v>
      </c>
      <c r="V1349" s="172">
        <f t="shared" ref="V1349:W1349" si="51">U1349+V1354</f>
        <v>708.6</v>
      </c>
      <c r="W1349" s="153">
        <f t="shared" si="51"/>
        <v>708.6</v>
      </c>
      <c r="X1349" s="154">
        <f t="shared" ref="X1349:AZ1349" si="52">W1349+($BA$1349-$W$1349)/($BA$2-$W$2)</f>
        <v>684.98</v>
      </c>
      <c r="Y1349" s="154">
        <f t="shared" si="52"/>
        <v>661.36</v>
      </c>
      <c r="Z1349" s="154">
        <f t="shared" si="52"/>
        <v>637.74</v>
      </c>
      <c r="AA1349" s="154">
        <f t="shared" si="52"/>
        <v>614.12</v>
      </c>
      <c r="AB1349" s="154">
        <f t="shared" si="52"/>
        <v>590.5</v>
      </c>
      <c r="AC1349" s="154">
        <f t="shared" si="52"/>
        <v>566.88</v>
      </c>
      <c r="AD1349" s="154">
        <f t="shared" si="52"/>
        <v>543.26</v>
      </c>
      <c r="AE1349" s="154">
        <f t="shared" si="52"/>
        <v>519.64</v>
      </c>
      <c r="AF1349" s="154">
        <f t="shared" si="52"/>
        <v>496.02</v>
      </c>
      <c r="AG1349" s="154">
        <f t="shared" si="52"/>
        <v>472.4</v>
      </c>
      <c r="AH1349" s="154">
        <f t="shared" si="52"/>
        <v>448.78</v>
      </c>
      <c r="AI1349" s="154">
        <f t="shared" si="52"/>
        <v>425.16</v>
      </c>
      <c r="AJ1349" s="154">
        <f t="shared" si="52"/>
        <v>401.54</v>
      </c>
      <c r="AK1349" s="154">
        <f t="shared" si="52"/>
        <v>377.92</v>
      </c>
      <c r="AL1349" s="154">
        <f t="shared" si="52"/>
        <v>354.3</v>
      </c>
      <c r="AM1349" s="154">
        <f t="shared" si="52"/>
        <v>330.68</v>
      </c>
      <c r="AN1349" s="154">
        <f t="shared" si="52"/>
        <v>307.06</v>
      </c>
      <c r="AO1349" s="154">
        <f t="shared" si="52"/>
        <v>283.44</v>
      </c>
      <c r="AP1349" s="154">
        <f t="shared" si="52"/>
        <v>259.82</v>
      </c>
      <c r="AQ1349" s="154">
        <f t="shared" si="52"/>
        <v>236.2</v>
      </c>
      <c r="AR1349" s="154">
        <f t="shared" si="52"/>
        <v>212.58</v>
      </c>
      <c r="AS1349" s="154">
        <f t="shared" si="52"/>
        <v>188.96</v>
      </c>
      <c r="AT1349" s="154">
        <f t="shared" si="52"/>
        <v>165.34</v>
      </c>
      <c r="AU1349" s="154">
        <f t="shared" si="52"/>
        <v>141.72</v>
      </c>
      <c r="AV1349" s="154">
        <f t="shared" si="52"/>
        <v>118.1</v>
      </c>
      <c r="AW1349" s="154">
        <f t="shared" si="52"/>
        <v>94.48</v>
      </c>
      <c r="AX1349" s="154">
        <f t="shared" si="52"/>
        <v>70.86</v>
      </c>
      <c r="AY1349" s="154">
        <f t="shared" si="52"/>
        <v>47.24</v>
      </c>
      <c r="AZ1349" s="154">
        <f t="shared" si="52"/>
        <v>23.62</v>
      </c>
      <c r="BA1349" s="155">
        <f>Inputs!$H$7</f>
        <v>0</v>
      </c>
    </row>
    <row r="1350" ht="15.75" customHeight="1">
      <c r="A1350" s="273" t="s">
        <v>28</v>
      </c>
      <c r="B1350" s="159" t="s">
        <v>150</v>
      </c>
      <c r="C1350" s="274">
        <v>0.828963</v>
      </c>
      <c r="D1350" s="274">
        <v>1.200332</v>
      </c>
      <c r="E1350" s="274">
        <v>1.123492</v>
      </c>
      <c r="F1350" s="274">
        <v>0.896539</v>
      </c>
      <c r="G1350" s="274">
        <v>1.300609</v>
      </c>
      <c r="H1350" s="274">
        <v>1.33256</v>
      </c>
      <c r="I1350" s="274">
        <v>0.661971</v>
      </c>
      <c r="J1350" s="274">
        <v>1.644437</v>
      </c>
      <c r="K1350" s="274">
        <v>1.039467</v>
      </c>
      <c r="L1350" s="274">
        <v>1.028657</v>
      </c>
      <c r="M1350" s="274">
        <v>1.261832</v>
      </c>
      <c r="N1350" s="274">
        <v>0.563054</v>
      </c>
      <c r="O1350" s="274">
        <v>0.584474</v>
      </c>
      <c r="P1350" s="274">
        <v>0.480042</v>
      </c>
      <c r="Q1350" s="274">
        <v>0.385898</v>
      </c>
      <c r="R1350" s="274">
        <v>0.95641</v>
      </c>
      <c r="S1350" s="274">
        <v>1.342005</v>
      </c>
      <c r="T1350" s="274">
        <v>1.061997</v>
      </c>
      <c r="U1350" s="274">
        <v>1.126378</v>
      </c>
      <c r="V1350" s="275">
        <f t="shared" ref="V1350:W1350" si="53">U1350</f>
        <v>1.126378</v>
      </c>
      <c r="W1350" s="275">
        <f t="shared" si="53"/>
        <v>1.126378</v>
      </c>
      <c r="X1350" s="154">
        <f t="shared" ref="X1350:AZ1350" si="54">W1350+($BA$1350-$W$1350)/($BA$2-$W$2)</f>
        <v>1.088832067</v>
      </c>
      <c r="Y1350" s="154">
        <f t="shared" si="54"/>
        <v>1.051286133</v>
      </c>
      <c r="Z1350" s="154">
        <f t="shared" si="54"/>
        <v>1.0137402</v>
      </c>
      <c r="AA1350" s="154">
        <f t="shared" si="54"/>
        <v>0.9761942667</v>
      </c>
      <c r="AB1350" s="154">
        <f t="shared" si="54"/>
        <v>0.9386483333</v>
      </c>
      <c r="AC1350" s="154">
        <f t="shared" si="54"/>
        <v>0.9011024</v>
      </c>
      <c r="AD1350" s="154">
        <f t="shared" si="54"/>
        <v>0.8635564667</v>
      </c>
      <c r="AE1350" s="154">
        <f t="shared" si="54"/>
        <v>0.8260105333</v>
      </c>
      <c r="AF1350" s="154">
        <f t="shared" si="54"/>
        <v>0.7884646</v>
      </c>
      <c r="AG1350" s="154">
        <f t="shared" si="54"/>
        <v>0.7509186667</v>
      </c>
      <c r="AH1350" s="154">
        <f t="shared" si="54"/>
        <v>0.7133727333</v>
      </c>
      <c r="AI1350" s="154">
        <f t="shared" si="54"/>
        <v>0.6758268</v>
      </c>
      <c r="AJ1350" s="154">
        <f t="shared" si="54"/>
        <v>0.6382808667</v>
      </c>
      <c r="AK1350" s="154">
        <f t="shared" si="54"/>
        <v>0.6007349333</v>
      </c>
      <c r="AL1350" s="154">
        <f t="shared" si="54"/>
        <v>0.563189</v>
      </c>
      <c r="AM1350" s="154">
        <f t="shared" si="54"/>
        <v>0.5256430667</v>
      </c>
      <c r="AN1350" s="154">
        <f t="shared" si="54"/>
        <v>0.4880971333</v>
      </c>
      <c r="AO1350" s="154">
        <f t="shared" si="54"/>
        <v>0.4505512</v>
      </c>
      <c r="AP1350" s="154">
        <f t="shared" si="54"/>
        <v>0.4130052667</v>
      </c>
      <c r="AQ1350" s="154">
        <f t="shared" si="54"/>
        <v>0.3754593333</v>
      </c>
      <c r="AR1350" s="154">
        <f t="shared" si="54"/>
        <v>0.3379134</v>
      </c>
      <c r="AS1350" s="154">
        <f t="shared" si="54"/>
        <v>0.3003674667</v>
      </c>
      <c r="AT1350" s="154">
        <f t="shared" si="54"/>
        <v>0.2628215333</v>
      </c>
      <c r="AU1350" s="154">
        <f t="shared" si="54"/>
        <v>0.2252756</v>
      </c>
      <c r="AV1350" s="154">
        <f t="shared" si="54"/>
        <v>0.1877296667</v>
      </c>
      <c r="AW1350" s="154">
        <f t="shared" si="54"/>
        <v>0.1501837333</v>
      </c>
      <c r="AX1350" s="154">
        <f t="shared" si="54"/>
        <v>0.1126378</v>
      </c>
      <c r="AY1350" s="154">
        <f t="shared" si="54"/>
        <v>0.07509186667</v>
      </c>
      <c r="AZ1350" s="154">
        <f t="shared" si="54"/>
        <v>0.03754593333</v>
      </c>
      <c r="BA1350" s="243">
        <f>Inputs!$I$7</f>
        <v>0</v>
      </c>
    </row>
    <row r="1351" ht="15.75" customHeight="1">
      <c r="A1351" s="273" t="s">
        <v>31</v>
      </c>
      <c r="B1351" s="159" t="s">
        <v>351</v>
      </c>
      <c r="C1351" s="160">
        <f>'Assumptions (Hydro)'!B17*Model!C1349/10^9+'Assumptions (Hydro)'!B18*Model!C1350/10^3</f>
        <v>0.02061059613</v>
      </c>
      <c r="D1351" s="160">
        <f>'Assumptions (Hydro)'!C17*Model!D1349/10^9+'Assumptions (Hydro)'!C18*Model!D1350/10^3</f>
        <v>0.02095650306</v>
      </c>
      <c r="E1351" s="160">
        <f>'Assumptions (Hydro)'!D17*Model!E1349/10^9+'Assumptions (Hydro)'!D18*Model!E1350/10^3</f>
        <v>0.02088493142</v>
      </c>
      <c r="F1351" s="160">
        <f>'Assumptions (Hydro)'!E17*Model!F1349/10^9+'Assumptions (Hydro)'!E18*Model!F1350/10^3</f>
        <v>0.02067353894</v>
      </c>
      <c r="G1351" s="160">
        <f>'Assumptions (Hydro)'!F17*Model!G1349/10^9+'Assumptions (Hydro)'!F18*Model!G1350/10^3</f>
        <v>0.0210499048</v>
      </c>
      <c r="H1351" s="160">
        <f>'Assumptions (Hydro)'!G17*Model!H1349/10^9+'Assumptions (Hydro)'!G18*Model!H1350/10^3</f>
        <v>0.02143782624</v>
      </c>
      <c r="I1351" s="160">
        <f>'Assumptions (Hydro)'!H17*Model!I1349/10^9+'Assumptions (Hydro)'!H18*Model!I1350/10^3</f>
        <v>0.02143974851</v>
      </c>
      <c r="J1351" s="160">
        <f>'Assumptions (Hydro)'!I17*Model!J1349/10^9+'Assumptions (Hydro)'!I18*Model!J1350/10^3</f>
        <v>0.02360197781</v>
      </c>
      <c r="K1351" s="160">
        <f>'Assumptions (Hydro)'!J17*Model!K1349/10^9+'Assumptions (Hydro)'!J18*Model!K1350/10^3</f>
        <v>0.02355888029</v>
      </c>
      <c r="L1351" s="160">
        <f>'Assumptions (Hydro)'!K17*Model!L1349/10^9+'Assumptions (Hydro)'!K18*Model!L1350/10^3</f>
        <v>0.02448848384</v>
      </c>
      <c r="M1351" s="160">
        <f>'Assumptions (Hydro)'!L17*Model!M1349/10^9+'Assumptions (Hydro)'!L18*Model!M1350/10^3</f>
        <v>0.02522412076</v>
      </c>
      <c r="N1351" s="160">
        <f>'Assumptions (Hydro)'!M17*Model!N1349/10^9+'Assumptions (Hydro)'!M18*Model!N1350/10^3</f>
        <v>0.02491416037</v>
      </c>
      <c r="O1351" s="160">
        <f>'Assumptions (Hydro)'!N17*Model!O1349/10^9+'Assumptions (Hydro)'!N18*Model!O1350/10^3</f>
        <v>0.02549750054</v>
      </c>
      <c r="P1351" s="160">
        <f>'Assumptions (Hydro)'!O17*Model!P1349/10^9+'Assumptions (Hydro)'!O18*Model!P1350/10^3</f>
        <v>0.02561550935</v>
      </c>
      <c r="Q1351" s="160">
        <f>'Assumptions (Hydro)'!P17*Model!Q1349/10^9+'Assumptions (Hydro)'!P18*Model!Q1350/10^3</f>
        <v>0.02582693998</v>
      </c>
      <c r="R1351" s="160">
        <f>'Assumptions (Hydro)'!Q17*Model!R1349/10^9+'Assumptions (Hydro)'!Q18*Model!R1350/10^3</f>
        <v>0.02747763573</v>
      </c>
      <c r="S1351" s="160">
        <f>'Assumptions (Hydro)'!R17*Model!S1349/10^9+'Assumptions (Hydro)'!R18*Model!S1350/10^3</f>
        <v>0.02840594981</v>
      </c>
      <c r="T1351" s="160">
        <f>'Assumptions (Hydro)'!S17*Model!T1349/10^9+'Assumptions (Hydro)'!S18*Model!T1350/10^3</f>
        <v>0.02775732157</v>
      </c>
      <c r="U1351" s="160">
        <f>'Assumptions (Hydro)'!T17*Model!U1349/10^9+'Assumptions (Hydro)'!T18*Model!U1350/10^3</f>
        <v>0.02892930075</v>
      </c>
      <c r="V1351" s="160">
        <f>'Assumptions (Hydro)'!U17*Model!V1349/10^9+'Assumptions (Hydro)'!U18*Model!V1350/10^3</f>
        <v>0.02929471669</v>
      </c>
      <c r="W1351" s="160">
        <f>'Assumptions (Hydro)'!V17*Model!W1349/10^9+'Assumptions (Hydro)'!V18*Model!W1350/10^3</f>
        <v>0.02987751274</v>
      </c>
      <c r="X1351" s="160">
        <f>'Assumptions (Hydro)'!W17*Model!X1349/10^9+'Assumptions (Hydro)'!W18*Model!X1350/10^3</f>
        <v>0.02945617297</v>
      </c>
      <c r="Y1351" s="160">
        <f>'Assumptions (Hydro)'!X17*Model!Y1349/10^9+'Assumptions (Hydro)'!X18*Model!Y1350/10^3</f>
        <v>0.02900624379</v>
      </c>
      <c r="Z1351" s="160">
        <f>'Assumptions (Hydro)'!Y17*Model!Z1349/10^9+'Assumptions (Hydro)'!Y18*Model!Z1350/10^3</f>
        <v>0.02852675443</v>
      </c>
      <c r="AA1351" s="160">
        <f>'Assumptions (Hydro)'!Z17*Model!AA1349/10^9+'Assumptions (Hydro)'!Z18*Model!AA1350/10^3</f>
        <v>0.0280167068</v>
      </c>
      <c r="AB1351" s="160">
        <f>'Assumptions (Hydro)'!AA17*Model!AB1349/10^9+'Assumptions (Hydro)'!AA18*Model!AB1350/10^3</f>
        <v>0.02747507483</v>
      </c>
      <c r="AC1351" s="160">
        <f>'Assumptions (Hydro)'!AB17*Model!AC1349/10^9+'Assumptions (Hydro)'!AB18*Model!AC1350/10^3</f>
        <v>0.02690080367</v>
      </c>
      <c r="AD1351" s="160">
        <f>'Assumptions (Hydro)'!AC17*Model!AD1349/10^9+'Assumptions (Hydro)'!AC18*Model!AD1350/10^3</f>
        <v>0.02629280903</v>
      </c>
      <c r="AE1351" s="160">
        <f>'Assumptions (Hydro)'!AD17*Model!AE1349/10^9+'Assumptions (Hydro)'!AD18*Model!AE1350/10^3</f>
        <v>0.0256499764</v>
      </c>
      <c r="AF1351" s="160">
        <f>'Assumptions (Hydro)'!AE17*Model!AF1349/10^9+'Assumptions (Hydro)'!AE18*Model!AF1350/10^3</f>
        <v>0.02497116025</v>
      </c>
      <c r="AG1351" s="160">
        <f>'Assumptions (Hydro)'!AF17*Model!AG1349/10^9+'Assumptions (Hydro)'!AF18*Model!AG1350/10^3</f>
        <v>0.02425518327</v>
      </c>
      <c r="AH1351" s="160">
        <f>'Assumptions (Hydro)'!AG17*Model!AH1349/10^9+'Assumptions (Hydro)'!AG18*Model!AH1350/10^3</f>
        <v>0.02350083557</v>
      </c>
      <c r="AI1351" s="160">
        <f>'Assumptions (Hydro)'!AH17*Model!AI1349/10^9+'Assumptions (Hydro)'!AH18*Model!AI1350/10^3</f>
        <v>0.02270687378</v>
      </c>
      <c r="AJ1351" s="160">
        <f>'Assumptions (Hydro)'!AI17*Model!AJ1349/10^9+'Assumptions (Hydro)'!AI18*Model!AJ1350/10^3</f>
        <v>0.02187202029</v>
      </c>
      <c r="AK1351" s="160">
        <f>'Assumptions (Hydro)'!AJ17*Model!AK1349/10^9+'Assumptions (Hydro)'!AJ18*Model!AK1350/10^3</f>
        <v>0.02099496231</v>
      </c>
      <c r="AL1351" s="160">
        <f>'Assumptions (Hydro)'!AK17*Model!AL1349/10^9+'Assumptions (Hydro)'!AK18*Model!AL1350/10^3</f>
        <v>0.020074351</v>
      </c>
      <c r="AM1351" s="160">
        <f>'Assumptions (Hydro)'!AL17*Model!AM1349/10^9+'Assumptions (Hydro)'!AL18*Model!AM1350/10^3</f>
        <v>0.01910880058</v>
      </c>
      <c r="AN1351" s="160">
        <f>'Assumptions (Hydro)'!AM17*Model!AN1349/10^9+'Assumptions (Hydro)'!AM18*Model!AN1350/10^3</f>
        <v>0.01809688734</v>
      </c>
      <c r="AO1351" s="160">
        <f>'Assumptions (Hydro)'!AN17*Model!AO1349/10^9+'Assumptions (Hydro)'!AN18*Model!AO1350/10^3</f>
        <v>0.01703714872</v>
      </c>
      <c r="AP1351" s="160">
        <f>'Assumptions (Hydro)'!AO17*Model!AP1349/10^9+'Assumptions (Hydro)'!AO18*Model!AP1350/10^3</f>
        <v>0.01592808232</v>
      </c>
      <c r="AQ1351" s="160">
        <f>'Assumptions (Hydro)'!AP17*Model!AQ1349/10^9+'Assumptions (Hydro)'!AP18*Model!AQ1350/10^3</f>
        <v>0.01476814488</v>
      </c>
      <c r="AR1351" s="160">
        <f>'Assumptions (Hydro)'!AQ17*Model!AR1349/10^9+'Assumptions (Hydro)'!AQ18*Model!AR1350/10^3</f>
        <v>0.01355575127</v>
      </c>
      <c r="AS1351" s="160">
        <f>'Assumptions (Hydro)'!AR17*Model!AS1349/10^9+'Assumptions (Hydro)'!AR18*Model!AS1350/10^3</f>
        <v>0.01228927343</v>
      </c>
      <c r="AT1351" s="160">
        <f>'Assumptions (Hydro)'!AS17*Model!AT1349/10^9+'Assumptions (Hydro)'!AS18*Model!AT1350/10^3</f>
        <v>0.01096703926</v>
      </c>
      <c r="AU1351" s="160">
        <f>'Assumptions (Hydro)'!AT17*Model!AU1349/10^9+'Assumptions (Hydro)'!AT18*Model!AU1350/10^3</f>
        <v>0.009587331548</v>
      </c>
      <c r="AV1351" s="160">
        <f>'Assumptions (Hydro)'!AU17*Model!AV1349/10^9+'Assumptions (Hydro)'!AU18*Model!AV1350/10^3</f>
        <v>0.008148386832</v>
      </c>
      <c r="AW1351" s="160">
        <f>'Assumptions (Hydro)'!AV17*Model!AW1349/10^9+'Assumptions (Hydro)'!AV18*Model!AW1350/10^3</f>
        <v>0.006648394219</v>
      </c>
      <c r="AX1351" s="160">
        <f>'Assumptions (Hydro)'!AW17*Model!AX1349/10^9+'Assumptions (Hydro)'!AW18*Model!AX1350/10^3</f>
        <v>0.005085494214</v>
      </c>
      <c r="AY1351" s="160">
        <f>'Assumptions (Hydro)'!AX17*Model!AY1349/10^9+'Assumptions (Hydro)'!AX18*Model!AY1350/10^3</f>
        <v>0.003457777495</v>
      </c>
      <c r="AZ1351" s="160">
        <f>'Assumptions (Hydro)'!AY17*Model!AZ1349/10^9+'Assumptions (Hydro)'!AY18*Model!AZ1350/10^3</f>
        <v>0.001763283671</v>
      </c>
      <c r="BA1351" s="160">
        <f>'Assumptions (Hydro)'!AZ17*Model!BA1349/10^9+'Assumptions (Hydro)'!AZ18*Model!BA1350/10^3</f>
        <v>0</v>
      </c>
    </row>
    <row r="1352" ht="15.75" customHeight="1">
      <c r="A1352" s="273" t="s">
        <v>36</v>
      </c>
      <c r="B1352" s="159" t="s">
        <v>351</v>
      </c>
      <c r="C1352" s="95">
        <f>C1350*'Assumptions (Hydro)'!B30/10^3</f>
        <v>0.05548796475</v>
      </c>
      <c r="D1352" s="95">
        <f>D1350*'Assumptions (Hydro)'!C30/10^3</f>
        <v>0.08229800282</v>
      </c>
      <c r="E1352" s="95">
        <f>E1350*'Assumptions (Hydro)'!D30/10^3</f>
        <v>0.0696425727</v>
      </c>
      <c r="F1352" s="95">
        <f>F1350*'Assumptions (Hydro)'!E30/10^3</f>
        <v>0.067554124</v>
      </c>
      <c r="G1352" s="95">
        <f>G1350*'Assumptions (Hydro)'!F30/10^3</f>
        <v>0.1029662231</v>
      </c>
      <c r="H1352" s="95">
        <f>H1350*'Assumptions (Hydro)'!G30/10^3</f>
        <v>0.1277297404</v>
      </c>
      <c r="I1352" s="95">
        <f>I1350*'Assumptions (Hydro)'!H30/10^3</f>
        <v>0.05708685651</v>
      </c>
      <c r="J1352" s="95">
        <f>J1350*'Assumptions (Hydro)'!I30/10^3</f>
        <v>0.1441376986</v>
      </c>
      <c r="K1352" s="95">
        <f>K1350*'Assumptions (Hydro)'!J30/10^3</f>
        <v>0.1054416614</v>
      </c>
      <c r="L1352" s="95">
        <f>L1350*'Assumptions (Hydro)'!K30/10^3</f>
        <v>0.07285473489</v>
      </c>
      <c r="M1352" s="95">
        <f>M1350*'Assumptions (Hydro)'!L30/10^3</f>
        <v>0.09240256934</v>
      </c>
      <c r="N1352" s="95">
        <f>N1350*'Assumptions (Hydro)'!M30/10^3</f>
        <v>0.03971912418</v>
      </c>
      <c r="O1352" s="95">
        <f>O1350*'Assumptions (Hydro)'!N30/10^3</f>
        <v>0.03565162816</v>
      </c>
      <c r="P1352" s="95">
        <f>P1350*'Assumptions (Hydro)'!O30/10^3</f>
        <v>0.032505708</v>
      </c>
      <c r="Q1352" s="95">
        <f>Q1350*'Assumptions (Hydro)'!P30/10^3</f>
        <v>0.02804062214</v>
      </c>
      <c r="R1352" s="95">
        <f>R1350*'Assumptions (Hydro)'!Q30/10^3</f>
        <v>0.05725701491</v>
      </c>
      <c r="S1352" s="95">
        <f>S1350*'Assumptions (Hydro)'!R30/10^3</f>
        <v>0.08598226035</v>
      </c>
      <c r="T1352" s="95">
        <f>T1350*'Assumptions (Hydro)'!S30/10^3</f>
        <v>0.06641729238</v>
      </c>
      <c r="U1352" s="95">
        <f>U1350*'Assumptions (Hydro)'!T30/10^3</f>
        <v>0.0723134676</v>
      </c>
      <c r="V1352" s="95">
        <f>V1350*'Assumptions (Hydro)'!U30/10^3</f>
        <v>0.07331594402</v>
      </c>
      <c r="W1352" s="95">
        <f>W1350*'Assumptions (Hydro)'!V30/10^3</f>
        <v>0.07647349694</v>
      </c>
      <c r="X1352" s="95">
        <f>X1350*'Assumptions (Hydro)'!W30/10^3</f>
        <v>0.07448507445</v>
      </c>
      <c r="Y1352" s="95">
        <f>Y1350*'Assumptions (Hydro)'!X30/10^3</f>
        <v>0.07258062644</v>
      </c>
      <c r="Z1352" s="95">
        <f>Z1350*'Assumptions (Hydro)'!Y30/10^3</f>
        <v>0.07113002391</v>
      </c>
      <c r="AA1352" s="95">
        <f>AA1350*'Assumptions (Hydro)'!Z30/10^3</f>
        <v>0.06979744102</v>
      </c>
      <c r="AB1352" s="95">
        <f>AB1350*'Assumptions (Hydro)'!AA30/10^3</f>
        <v>0.06900622468</v>
      </c>
      <c r="AC1352" s="95">
        <f>AC1350*'Assumptions (Hydro)'!AB30/10^3</f>
        <v>0.06731561127</v>
      </c>
      <c r="AD1352" s="95">
        <f>AD1350*'Assumptions (Hydro)'!AC30/10^3</f>
        <v>0.06577848639</v>
      </c>
      <c r="AE1352" s="95">
        <f>AE1350*'Assumptions (Hydro)'!AD30/10^3</f>
        <v>0.06402364691</v>
      </c>
      <c r="AF1352" s="95">
        <f>AF1350*'Assumptions (Hydro)'!AE30/10^3</f>
        <v>0.06223905378</v>
      </c>
      <c r="AG1352" s="95">
        <f>AG1350*'Assumptions (Hydro)'!AF30/10^3</f>
        <v>0.06036992599</v>
      </c>
      <c r="AH1352" s="95">
        <f>AH1350*'Assumptions (Hydro)'!AG30/10^3</f>
        <v>0.0584960077</v>
      </c>
      <c r="AI1352" s="95">
        <f>AI1350*'Assumptions (Hydro)'!AH30/10^3</f>
        <v>0.05628836389</v>
      </c>
      <c r="AJ1352" s="95">
        <f>AJ1350*'Assumptions (Hydro)'!AI30/10^3</f>
        <v>0.05396803873</v>
      </c>
      <c r="AK1352" s="95">
        <f>AK1350*'Assumptions (Hydro)'!AJ30/10^3</f>
        <v>0.05156862456</v>
      </c>
      <c r="AL1352" s="95">
        <f>AL1350*'Assumptions (Hydro)'!AK30/10^3</f>
        <v>0.04915654389</v>
      </c>
      <c r="AM1352" s="95">
        <f>AM1350*'Assumptions (Hydro)'!AL30/10^3</f>
        <v>0.04683036081</v>
      </c>
      <c r="AN1352" s="95">
        <f>AN1350*'Assumptions (Hydro)'!AM30/10^3</f>
        <v>0.04434123777</v>
      </c>
      <c r="AO1352" s="95">
        <f>AO1350*'Assumptions (Hydro)'!AN30/10^3</f>
        <v>0.04184938964</v>
      </c>
      <c r="AP1352" s="95">
        <f>AP1350*'Assumptions (Hydro)'!AO30/10^3</f>
        <v>0.03921913706</v>
      </c>
      <c r="AQ1352" s="95">
        <f>AQ1350*'Assumptions (Hydro)'!AP30/10^3</f>
        <v>0.03638127725</v>
      </c>
      <c r="AR1352" s="95">
        <f>AR1350*'Assumptions (Hydro)'!AQ30/10^3</f>
        <v>0.03338345149</v>
      </c>
      <c r="AS1352" s="95">
        <f>AS1350*'Assumptions (Hydro)'!AR30/10^3</f>
        <v>0.03023947068</v>
      </c>
      <c r="AT1352" s="95">
        <f>AT1350*'Assumptions (Hydro)'!AS30/10^3</f>
        <v>0.02698383689</v>
      </c>
      <c r="AU1352" s="95">
        <f>AU1350*'Assumptions (Hydro)'!AT30/10^3</f>
        <v>0.02360846387</v>
      </c>
      <c r="AV1352" s="95">
        <f>AV1350*'Assumptions (Hydro)'!AU30/10^3</f>
        <v>0.02008353187</v>
      </c>
      <c r="AW1352" s="95">
        <f>AW1350*'Assumptions (Hydro)'!AV30/10^3</f>
        <v>0.01636693014</v>
      </c>
      <c r="AX1352" s="95">
        <f>AX1350*'Assumptions (Hydro)'!AW30/10^3</f>
        <v>0.01254499217</v>
      </c>
      <c r="AY1352" s="95">
        <f>AY1350*'Assumptions (Hydro)'!AX30/10^3</f>
        <v>0.008664798681</v>
      </c>
      <c r="AZ1352" s="95">
        <f>AZ1350*'Assumptions (Hydro)'!AY30/10^3</f>
        <v>0.0044478039</v>
      </c>
      <c r="BA1352" s="95">
        <f>BA1350*'Assumptions (Hydro)'!AZ30/10^3</f>
        <v>0</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0.0103980763</v>
      </c>
      <c r="K1353" s="95">
        <f>K1349*'Assumptions (Hydro)'!J33*'Assumptions (Hydro)'!J32*365/10^9</f>
        <v>0.01056856878</v>
      </c>
      <c r="L1353" s="95">
        <f>L1349*'Assumptions (Hydro)'!K33*'Assumptions (Hydro)'!K32*365/10^9</f>
        <v>0.01223087052</v>
      </c>
      <c r="M1353" s="95">
        <f>M1349*'Assumptions (Hydro)'!L33*'Assumptions (Hydro)'!L32*365/10^9</f>
        <v>0.008539708196</v>
      </c>
      <c r="N1353" s="95">
        <f>N1349*'Assumptions (Hydro)'!M33*'Assumptions (Hydro)'!M32*365/10^9</f>
        <v>0.008829545423</v>
      </c>
      <c r="O1353" s="95">
        <f>O1349*'Assumptions (Hydro)'!N33*'Assumptions (Hydro)'!N32*365/10^9</f>
        <v>0.008505609699</v>
      </c>
      <c r="P1353" s="95">
        <f>P1349*'Assumptions (Hydro)'!O33*'Assumptions (Hydro)'!O32*365/10^9</f>
        <v>0.007354785416</v>
      </c>
      <c r="Q1353" s="95">
        <f>Q1349*'Assumptions (Hydro)'!P33*'Assumptions (Hydro)'!P32*365/10^9</f>
        <v>0.008164624726</v>
      </c>
      <c r="R1353" s="95">
        <f>R1349*'Assumptions (Hydro)'!Q33*'Assumptions (Hydro)'!Q32*365/10^9</f>
        <v>0.008777451571</v>
      </c>
      <c r="S1353" s="95">
        <f>S1349*'Assumptions (Hydro)'!R33*'Assumptions (Hydro)'!R32*365/10^9</f>
        <v>0.007231658653</v>
      </c>
      <c r="T1353" s="95">
        <f>T1349*'Assumptions (Hydro)'!S33*'Assumptions (Hydro)'!S32*365/10^9</f>
        <v>0.007739413461</v>
      </c>
      <c r="U1353" s="95">
        <f>U1349*'Assumptions (Hydro)'!T33*'Assumptions (Hydro)'!T32*365/10^9</f>
        <v>0.007554595253</v>
      </c>
      <c r="V1353" s="95">
        <f>V1349*'Assumptions (Hydro)'!U33*'Assumptions (Hydro)'!U32*365/10^9</f>
        <v>0.007755116969</v>
      </c>
      <c r="W1353" s="95">
        <f>W1349*'Assumptions (Hydro)'!V33*'Assumptions (Hydro)'!V32*365/10^9</f>
        <v>0.0078626256</v>
      </c>
      <c r="X1353" s="95">
        <f>X1349*'Assumptions (Hydro)'!W33*'Assumptions (Hydro)'!W32*365/10^9</f>
        <v>0.007658185863</v>
      </c>
      <c r="Y1353" s="95">
        <f>Y1349*'Assumptions (Hydro)'!X33*'Assumptions (Hydro)'!X32*365/10^9</f>
        <v>0.007462379966</v>
      </c>
      <c r="Z1353" s="95">
        <f>Z1349*'Assumptions (Hydro)'!Y33*'Assumptions (Hydro)'!Y32*365/10^9</f>
        <v>0.00731323621</v>
      </c>
      <c r="AA1353" s="95">
        <f>AA1349*'Assumptions (Hydro)'!Z33*'Assumptions (Hydro)'!Z32*365/10^9</f>
        <v>0.007176226647</v>
      </c>
      <c r="AB1353" s="95">
        <f>AB1349*'Assumptions (Hydro)'!AA33*'Assumptions (Hydro)'!AA32*365/10^9</f>
        <v>0.007094877708</v>
      </c>
      <c r="AC1353" s="95">
        <f>AC1349*'Assumptions (Hydro)'!AB33*'Assumptions (Hydro)'!AB32*365/10^9</f>
        <v>0.006921057224</v>
      </c>
      <c r="AD1353" s="95">
        <f>AD1349*'Assumptions (Hydro)'!AC33*'Assumptions (Hydro)'!AC32*365/10^9</f>
        <v>0.006763017669</v>
      </c>
      <c r="AE1353" s="95">
        <f>AE1349*'Assumptions (Hydro)'!AD33*'Assumptions (Hydro)'!AD32*365/10^9</f>
        <v>0.006582593779</v>
      </c>
      <c r="AF1353" s="95">
        <f>AF1349*'Assumptions (Hydro)'!AE33*'Assumptions (Hydro)'!AE32*365/10^9</f>
        <v>0.006399110766</v>
      </c>
      <c r="AG1353" s="95">
        <f>AG1349*'Assumptions (Hydro)'!AF33*'Assumptions (Hydro)'!AF32*365/10^9</f>
        <v>0.006206936318</v>
      </c>
      <c r="AH1353" s="95">
        <f>AH1349*'Assumptions (Hydro)'!AG33*'Assumptions (Hydro)'!AG32*365/10^9</f>
        <v>0.006014269336</v>
      </c>
      <c r="AI1353" s="95">
        <f>AI1349*'Assumptions (Hydro)'!AH33*'Assumptions (Hydro)'!AH32*365/10^9</f>
        <v>0.005787290351</v>
      </c>
      <c r="AJ1353" s="95">
        <f>AJ1349*'Assumptions (Hydro)'!AI33*'Assumptions (Hydro)'!AI32*365/10^9</f>
        <v>0.005548726028</v>
      </c>
      <c r="AK1353" s="95">
        <f>AK1349*'Assumptions (Hydro)'!AJ33*'Assumptions (Hydro)'!AJ32*365/10^9</f>
        <v>0.005302030165</v>
      </c>
      <c r="AL1353" s="95">
        <f>AL1349*'Assumptions (Hydro)'!AK33*'Assumptions (Hydro)'!AK32*365/10^9</f>
        <v>0.005054031996</v>
      </c>
      <c r="AM1353" s="95">
        <f>AM1349*'Assumptions (Hydro)'!AL33*'Assumptions (Hydro)'!AL32*365/10^9</f>
        <v>0.004814865391</v>
      </c>
      <c r="AN1353" s="95">
        <f>AN1349*'Assumptions (Hydro)'!AM33*'Assumptions (Hydro)'!AM32*365/10^9</f>
        <v>0.004558946108</v>
      </c>
      <c r="AO1353" s="95">
        <f>AO1349*'Assumptions (Hydro)'!AN33*'Assumptions (Hydro)'!AN32*365/10^9</f>
        <v>0.004302746644</v>
      </c>
      <c r="AP1353" s="95">
        <f>AP1349*'Assumptions (Hydro)'!AO33*'Assumptions (Hydro)'!AO32*365/10^9</f>
        <v>0.004032317122</v>
      </c>
      <c r="AQ1353" s="95">
        <f>AQ1349*'Assumptions (Hydro)'!AP33*'Assumptions (Hydro)'!AP32*365/10^9</f>
        <v>0.003740542454</v>
      </c>
      <c r="AR1353" s="95">
        <f>AR1349*'Assumptions (Hydro)'!AQ33*'Assumptions (Hydro)'!AQ32*365/10^9</f>
        <v>0.00343232088</v>
      </c>
      <c r="AS1353" s="95">
        <f>AS1349*'Assumptions (Hydro)'!AR33*'Assumptions (Hydro)'!AR32*365/10^9</f>
        <v>0.003109072369</v>
      </c>
      <c r="AT1353" s="95">
        <f>AT1349*'Assumptions (Hydro)'!AS33*'Assumptions (Hydro)'!AS32*365/10^9</f>
        <v>0.002774344253</v>
      </c>
      <c r="AU1353" s="95">
        <f>AU1349*'Assumptions (Hydro)'!AT33*'Assumptions (Hydro)'!AT32*365/10^9</f>
        <v>0.002427305142</v>
      </c>
      <c r="AV1353" s="95">
        <f>AV1349*'Assumptions (Hydro)'!AU33*'Assumptions (Hydro)'!AU32*365/10^9</f>
        <v>0.002064889121</v>
      </c>
      <c r="AW1353" s="95">
        <f>AW1349*'Assumptions (Hydro)'!AV33*'Assumptions (Hydro)'!AV32*365/10^9</f>
        <v>0.001682766567</v>
      </c>
      <c r="AX1353" s="95">
        <f>AX1349*'Assumptions (Hydro)'!AW33*'Assumptions (Hydro)'!AW32*365/10^9</f>
        <v>0.001289813864</v>
      </c>
      <c r="AY1353" s="95">
        <f>AY1349*'Assumptions (Hydro)'!AX33*'Assumptions (Hydro)'!AX32*365/10^9</f>
        <v>0.0008908716177</v>
      </c>
      <c r="AZ1353" s="95">
        <f>AZ1349*'Assumptions (Hydro)'!AY33*'Assumptions (Hydro)'!AY32*365/10^9</f>
        <v>0.0004573011332</v>
      </c>
      <c r="BA1353" s="95">
        <f>BA1349*'Assumptions (Hydro)'!AZ33*'Assumptions (Hydro)'!AZ32*365/10^9</f>
        <v>0</v>
      </c>
    </row>
    <row r="1354" ht="15.75" customHeight="1">
      <c r="A1354" s="273" t="s">
        <v>46</v>
      </c>
      <c r="B1354" s="159" t="s">
        <v>149</v>
      </c>
      <c r="C1354" s="172">
        <f t="array" ref="C1354:V1354">transpose('Assumptions (Hydro)'!V108:V127)</f>
        <v>0</v>
      </c>
      <c r="D1354" s="172">
        <v>0.0</v>
      </c>
      <c r="E1354" s="172">
        <v>0.0</v>
      </c>
      <c r="F1354" s="172">
        <v>0.0</v>
      </c>
      <c r="G1354" s="172">
        <v>0.0</v>
      </c>
      <c r="H1354" s="172">
        <v>0.0</v>
      </c>
      <c r="I1354" s="172">
        <v>0.0</v>
      </c>
      <c r="J1354" s="172">
        <v>0.0</v>
      </c>
      <c r="K1354" s="172">
        <v>0.0</v>
      </c>
      <c r="L1354" s="172">
        <v>0.0</v>
      </c>
      <c r="M1354" s="172">
        <v>0.0</v>
      </c>
      <c r="N1354" s="172">
        <v>0.0</v>
      </c>
      <c r="O1354" s="172">
        <v>0.0</v>
      </c>
      <c r="P1354" s="172">
        <v>0.0</v>
      </c>
      <c r="Q1354" s="172">
        <v>0.0</v>
      </c>
      <c r="R1354" s="172">
        <v>1.3</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v>
      </c>
      <c r="D1356" s="177">
        <f t="shared" si="56"/>
        <v>0</v>
      </c>
      <c r="E1356" s="177">
        <f t="shared" si="56"/>
        <v>0</v>
      </c>
      <c r="F1356" s="177">
        <f t="shared" si="56"/>
        <v>0</v>
      </c>
      <c r="G1356" s="177">
        <f t="shared" si="56"/>
        <v>0</v>
      </c>
      <c r="H1356" s="177">
        <f t="shared" si="56"/>
        <v>0</v>
      </c>
      <c r="I1356" s="177">
        <f t="shared" si="56"/>
        <v>0</v>
      </c>
      <c r="J1356" s="177">
        <f t="shared" si="56"/>
        <v>0</v>
      </c>
      <c r="K1356" s="177">
        <f t="shared" si="56"/>
        <v>0</v>
      </c>
      <c r="L1356" s="177">
        <f t="shared" si="56"/>
        <v>0</v>
      </c>
      <c r="M1356" s="177">
        <f t="shared" si="56"/>
        <v>0</v>
      </c>
      <c r="N1356" s="177">
        <f t="shared" si="56"/>
        <v>0</v>
      </c>
      <c r="O1356" s="177">
        <f t="shared" si="56"/>
        <v>0.001100157164</v>
      </c>
      <c r="P1356" s="177">
        <f t="shared" si="56"/>
        <v>0.001110548767</v>
      </c>
      <c r="Q1356" s="177">
        <f t="shared" si="56"/>
        <v>0.00112457649</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0.001100157164</v>
      </c>
      <c r="P1372" s="178">
        <f>IF($R$1354&gt;0,'Assumptions (Hydro)'!$V$13*Model!$R$1354*'Assumptions (Hydro)'!O$2/10^9,0)</f>
        <v>0.001110548767</v>
      </c>
      <c r="Q1372" s="178">
        <f>IF($R$1354&gt;0,'Assumptions (Hydro)'!$V$13*Model!$R$1354*'Assumptions (Hydro)'!P$2/10^9,0)</f>
        <v>0.00112457649</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v>
      </c>
      <c r="D1408" s="279">
        <f>'Assumptions (Hydro)'!$V$4*Model!D1356</f>
        <v>0</v>
      </c>
      <c r="E1408" s="279">
        <f>'Assumptions (Hydro)'!$V$4*Model!E1356</f>
        <v>0</v>
      </c>
      <c r="F1408" s="279">
        <f>'Assumptions (Hydro)'!$V$4*Model!F1356</f>
        <v>0</v>
      </c>
      <c r="G1408" s="279">
        <f>'Assumptions (Hydro)'!$V$4*Model!G1356</f>
        <v>0</v>
      </c>
      <c r="H1408" s="279">
        <f>'Assumptions (Hydro)'!$V$4*Model!H1356</f>
        <v>0</v>
      </c>
      <c r="I1408" s="279">
        <f>'Assumptions (Hydro)'!$V$4*Model!I1356</f>
        <v>0</v>
      </c>
      <c r="J1408" s="279">
        <f>'Assumptions (Hydro)'!$V$4*Model!J1356</f>
        <v>0</v>
      </c>
      <c r="K1408" s="279">
        <f>'Assumptions (Hydro)'!$V$4*Model!K1356</f>
        <v>0</v>
      </c>
      <c r="L1408" s="279">
        <f>'Assumptions (Hydro)'!$V$4*Model!L1356</f>
        <v>0</v>
      </c>
      <c r="M1408" s="279">
        <f>'Assumptions (Hydro)'!$V$4*Model!M1356</f>
        <v>0</v>
      </c>
      <c r="N1408" s="279">
        <f>'Assumptions (Hydro)'!$V$4*Model!N1356</f>
        <v>0</v>
      </c>
      <c r="O1408" s="279">
        <f>'Assumptions (Hydro)'!$V$4*Model!O1356</f>
        <v>0.0006600942984</v>
      </c>
      <c r="P1408" s="279">
        <f>'Assumptions (Hydro)'!$V$4*Model!P1356</f>
        <v>0.0006663292602</v>
      </c>
      <c r="Q1408" s="279">
        <f>'Assumptions (Hydro)'!$V$4*Model!Q1356</f>
        <v>0.0006747458941</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v>
      </c>
      <c r="D1409" s="176">
        <f>'Assumptions (Hydro)'!$V$5*Model!D1356</f>
        <v>0</v>
      </c>
      <c r="E1409" s="176">
        <f>'Assumptions (Hydro)'!$V$5*Model!E1356</f>
        <v>0</v>
      </c>
      <c r="F1409" s="176">
        <f>'Assumptions (Hydro)'!$V$5*Model!F1356</f>
        <v>0</v>
      </c>
      <c r="G1409" s="176">
        <f>'Assumptions (Hydro)'!$V$5*Model!G1356</f>
        <v>0</v>
      </c>
      <c r="H1409" s="176">
        <f>'Assumptions (Hydro)'!$V$5*Model!H1356</f>
        <v>0</v>
      </c>
      <c r="I1409" s="176">
        <f>'Assumptions (Hydro)'!$V$5*Model!I1356</f>
        <v>0</v>
      </c>
      <c r="J1409" s="176">
        <f>'Assumptions (Hydro)'!$V$5*Model!J1356</f>
        <v>0</v>
      </c>
      <c r="K1409" s="176">
        <f>'Assumptions (Hydro)'!$V$5*Model!K1356</f>
        <v>0</v>
      </c>
      <c r="L1409" s="176">
        <f>'Assumptions (Hydro)'!$V$5*Model!L1356</f>
        <v>0</v>
      </c>
      <c r="M1409" s="176">
        <f>'Assumptions (Hydro)'!$V$5*Model!M1356</f>
        <v>0</v>
      </c>
      <c r="N1409" s="176">
        <f>'Assumptions (Hydro)'!$V$5*Model!N1356</f>
        <v>0</v>
      </c>
      <c r="O1409" s="176">
        <f>'Assumptions (Hydro)'!$V$5*Model!O1356</f>
        <v>0.0004400628656</v>
      </c>
      <c r="P1409" s="176">
        <f>'Assumptions (Hydro)'!$V$5*Model!P1356</f>
        <v>0.0004442195068</v>
      </c>
      <c r="Q1409" s="176">
        <f>'Assumptions (Hydro)'!$V$5*Model!Q1356</f>
        <v>0.0004498305961</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v>
      </c>
      <c r="F1410" s="177">
        <f t="array" ref="F1410">SUM(IF(ISERROR(F1411:F1461),"",F1411:F1461))</f>
        <v>0</v>
      </c>
      <c r="G1410" s="177">
        <f t="array" ref="G1410">SUM(IF(ISERROR(G1411:G1461),"",G1411:G1461))</f>
        <v>0</v>
      </c>
      <c r="H1410" s="177">
        <f t="array" ref="H1410">SUM(IF(ISERROR(H1411:H1461),"",H1411:H1461))</f>
        <v>0</v>
      </c>
      <c r="I1410" s="177">
        <f t="array" ref="I1410">SUM(IF(ISERROR(I1411:I1461),"",I1411:I1461))</f>
        <v>0</v>
      </c>
      <c r="J1410" s="177">
        <f t="array" ref="J1410">SUM(IF(ISERROR(J1411:J1461),"",J1411:J1461))</f>
        <v>0</v>
      </c>
      <c r="K1410" s="177">
        <f t="array" ref="K1410">SUM(IF(ISERROR(K1411:K1461),"",K1411:K1461))</f>
        <v>0</v>
      </c>
      <c r="L1410" s="177">
        <f t="array" ref="L1410">SUM(IF(ISERROR(L1411:L1461),"",L1411:L1461))</f>
        <v>0</v>
      </c>
      <c r="M1410" s="177">
        <f t="array" ref="M1410">SUM(IF(ISERROR(M1411:M1461),"",M1411:M1461))</f>
        <v>0</v>
      </c>
      <c r="N1410" s="177">
        <f t="array" ref="N1410">SUM(IF(ISERROR(N1411:N1461),"",N1411:N1461))</f>
        <v>0</v>
      </c>
      <c r="O1410" s="177">
        <f t="array" ref="O1410">SUM(IF(ISERROR(O1411:O1461),"",O1411:O1461))</f>
        <v>0</v>
      </c>
      <c r="P1410" s="177">
        <f t="array" ref="P1410">SUM(IF(ISERROR(P1411:P1461),"",P1411:P1461))</f>
        <v>0</v>
      </c>
      <c r="Q1410" s="177">
        <f t="array" ref="Q1410">SUM(IF(ISERROR(Q1411:Q1461),"",Q1411:Q1461))</f>
        <v>0</v>
      </c>
      <c r="R1410" s="177">
        <f t="array" ref="R1410">SUM(IF(ISERROR(R1411:R1461),"",R1411:R1461))</f>
        <v>-0.00009449749171</v>
      </c>
      <c r="S1410" s="177">
        <f t="array" ref="S1410">SUM(IF(ISERROR(S1411:S1461),"",S1411:S1461))</f>
        <v>-0.00009898612256</v>
      </c>
      <c r="T1410" s="177">
        <f t="array" ref="T1410">SUM(IF(ISERROR(T1411:T1461),"",T1411:T1461))</f>
        <v>-0.0001036879634</v>
      </c>
      <c r="U1410" s="177">
        <f t="array" ref="U1410">SUM(IF(ISERROR(U1411:U1461),"",U1411:U1461))</f>
        <v>-0.0001086131416</v>
      </c>
      <c r="V1410" s="177">
        <f t="array" ref="V1410">SUM(IF(ISERROR(V1411:V1461),"",V1411:V1461))</f>
        <v>-0.0001137722659</v>
      </c>
      <c r="W1410" s="177">
        <f t="array" ref="W1410">SUM(IF(ISERROR(W1411:W1461),"",W1411:W1461))</f>
        <v>-0.0001191764485</v>
      </c>
      <c r="X1410" s="177">
        <f t="array" ref="X1410">SUM(IF(ISERROR(X1411:X1461),"",X1411:X1461))</f>
        <v>-0.0001248373298</v>
      </c>
      <c r="Y1410" s="177">
        <f t="array" ref="Y1410">SUM(IF(ISERROR(Y1411:Y1461),"",Y1411:Y1461))</f>
        <v>-0.000130767103</v>
      </c>
      <c r="Z1410" s="177">
        <f t="array" ref="Z1410">SUM(IF(ISERROR(Z1411:Z1461),"",Z1411:Z1461))</f>
        <v>-0.0001369785404</v>
      </c>
      <c r="AA1410" s="177">
        <f t="array" ref="AA1410">SUM(IF(ISERROR(AA1411:AA1461),"",AA1411:AA1461))</f>
        <v>-0.000143485021</v>
      </c>
      <c r="AB1410" s="177">
        <f t="array" ref="AB1410">SUM(IF(ISERROR(AB1411:AB1461),"",AB1411:AB1461))</f>
        <v>-0.0001503005595</v>
      </c>
      <c r="AC1410" s="177">
        <f t="array" ref="AC1410">SUM(IF(ISERROR(AC1411:AC1461),"",AC1411:AC1461))</f>
        <v>-0.0001574398361</v>
      </c>
      <c r="AD1410" s="177">
        <f t="array" ref="AD1410">SUM(IF(ISERROR(AD1411:AD1461),"",AD1411:AD1461))</f>
        <v>-0.0001649182283</v>
      </c>
      <c r="AE1410" s="177">
        <f t="array" ref="AE1410">SUM(IF(ISERROR(AE1411:AE1461),"",AE1411:AE1461))</f>
        <v>-0.0001727518442</v>
      </c>
      <c r="AF1410" s="177">
        <f t="array" ref="AF1410">SUM(IF(ISERROR(AF1411:AF1461),"",AF1411:AF1461))</f>
        <v>-0.0001809575568</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-0.00009449749171</v>
      </c>
      <c r="S1426" s="177">
        <f>IF($R$1354&gt;0,PPMT('Assumptions (Hydro)'!$V$6,Model!X$1,'Assumptions (Hydro)'!$V$9,'Assumptions (Hydro)'!$V$4*Model!$R$1354*AVERAGE('Assumptions (Hydro)'!$N$2:$P$2)/10^9),0)</f>
        <v>-0.00009898612256</v>
      </c>
      <c r="T1426" s="177">
        <f>IF($R$1354&gt;0,PPMT('Assumptions (Hydro)'!$V$6,Model!Y$1,'Assumptions (Hydro)'!$V$9,'Assumptions (Hydro)'!$V$4*Model!$R$1354*AVERAGE('Assumptions (Hydro)'!$N$2:$P$2)/10^9),0)</f>
        <v>-0.0001036879634</v>
      </c>
      <c r="U1426" s="177">
        <f>IF($R$1354&gt;0,PPMT('Assumptions (Hydro)'!$V$6,Model!Z$1,'Assumptions (Hydro)'!$V$9,'Assumptions (Hydro)'!$V$4*Model!$R$1354*AVERAGE('Assumptions (Hydro)'!$N$2:$P$2)/10^9),0)</f>
        <v>-0.0001086131416</v>
      </c>
      <c r="V1426" s="177">
        <f>IF($R$1354&gt;0,PPMT('Assumptions (Hydro)'!$V$6,Model!AA$1,'Assumptions (Hydro)'!$V$9,'Assumptions (Hydro)'!$V$4*Model!$R$1354*AVERAGE('Assumptions (Hydro)'!$N$2:$P$2)/10^9),0)</f>
        <v>-0.0001137722659</v>
      </c>
      <c r="W1426" s="177">
        <f>IF($R$1354&gt;0,PPMT('Assumptions (Hydro)'!$V$6,Model!AB$1,'Assumptions (Hydro)'!$V$9,'Assumptions (Hydro)'!$V$4*Model!$R$1354*AVERAGE('Assumptions (Hydro)'!$N$2:$P$2)/10^9),0)</f>
        <v>-0.0001191764485</v>
      </c>
      <c r="X1426" s="177">
        <f>IF($R$1354&gt;0,PPMT('Assumptions (Hydro)'!$V$6,Model!AC$1,'Assumptions (Hydro)'!$V$9,'Assumptions (Hydro)'!$V$4*Model!$R$1354*AVERAGE('Assumptions (Hydro)'!$N$2:$P$2)/10^9),0)</f>
        <v>-0.0001248373298</v>
      </c>
      <c r="Y1426" s="177">
        <f>IF($R$1354&gt;0,PPMT('Assumptions (Hydro)'!$V$6,Model!AD$1,'Assumptions (Hydro)'!$V$9,'Assumptions (Hydro)'!$V$4*Model!$R$1354*AVERAGE('Assumptions (Hydro)'!$N$2:$P$2)/10^9),0)</f>
        <v>-0.000130767103</v>
      </c>
      <c r="Z1426" s="177">
        <f>IF($R$1354&gt;0,PPMT('Assumptions (Hydro)'!$V$6,Model!AE$1,'Assumptions (Hydro)'!$V$9,'Assumptions (Hydro)'!$V$4*Model!$R$1354*AVERAGE('Assumptions (Hydro)'!$N$2:$P$2)/10^9),0)</f>
        <v>-0.0001369785404</v>
      </c>
      <c r="AA1426" s="177">
        <f>IF($R$1354&gt;0,PPMT('Assumptions (Hydro)'!$V$6,Model!AF$1,'Assumptions (Hydro)'!$V$9,'Assumptions (Hydro)'!$V$4*Model!$R$1354*AVERAGE('Assumptions (Hydro)'!$N$2:$P$2)/10^9),0)</f>
        <v>-0.000143485021</v>
      </c>
      <c r="AB1426" s="177">
        <f>IF($R$1354&gt;0,PPMT('Assumptions (Hydro)'!$V$6,Model!AG$1,'Assumptions (Hydro)'!$V$9,'Assumptions (Hydro)'!$V$4*Model!$R$1354*AVERAGE('Assumptions (Hydro)'!$N$2:$P$2)/10^9),0)</f>
        <v>-0.0001503005595</v>
      </c>
      <c r="AC1426" s="177">
        <f>IF($R$1354&gt;0,PPMT('Assumptions (Hydro)'!$V$6,Model!AH$1,'Assumptions (Hydro)'!$V$9,'Assumptions (Hydro)'!$V$4*Model!$R$1354*AVERAGE('Assumptions (Hydro)'!$N$2:$P$2)/10^9),0)</f>
        <v>-0.0001574398361</v>
      </c>
      <c r="AD1426" s="177">
        <f>IF($R$1354&gt;0,PPMT('Assumptions (Hydro)'!$V$6,Model!AI$1,'Assumptions (Hydro)'!$V$9,'Assumptions (Hydro)'!$V$4*Model!$R$1354*AVERAGE('Assumptions (Hydro)'!$N$2:$P$2)/10^9),0)</f>
        <v>-0.0001649182283</v>
      </c>
      <c r="AE1426" s="177">
        <f>IF($R$1354&gt;0,PPMT('Assumptions (Hydro)'!$V$6,Model!AJ$1,'Assumptions (Hydro)'!$V$9,'Assumptions (Hydro)'!$V$4*Model!$R$1354*AVERAGE('Assumptions (Hydro)'!$N$2:$P$2)/10^9),0)</f>
        <v>-0.0001727518442</v>
      </c>
      <c r="AF1426" s="177">
        <f>IF($R$1354&gt;0,PPMT('Assumptions (Hydro)'!$V$6,Model!AK$1,'Assumptions (Hydro)'!$V$9,'Assumptions (Hydro)'!$V$4*Model!$R$1354*AVERAGE('Assumptions (Hydro)'!$N$2:$P$2)/10^9),0)</f>
        <v>-0.0001809575568</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v>
      </c>
      <c r="F1462" s="177">
        <f t="array" ref="F1462">SUM(IF(ISERROR(F1463:F1513),"",F1463:F1513))</f>
        <v>0</v>
      </c>
      <c r="G1462" s="177">
        <f t="array" ref="G1462">SUM(IF(ISERROR(G1463:G1513),"",G1463:G1513))</f>
        <v>0</v>
      </c>
      <c r="H1462" s="177">
        <f t="array" ref="H1462">SUM(IF(ISERROR(H1463:H1513),"",H1463:H1513))</f>
        <v>0</v>
      </c>
      <c r="I1462" s="177">
        <f t="array" ref="I1462">SUM(IF(ISERROR(I1463:I1513),"",I1463:I1513))</f>
        <v>0</v>
      </c>
      <c r="J1462" s="177">
        <f t="array" ref="J1462">SUM(IF(ISERROR(J1463:J1513),"",J1463:J1513))</f>
        <v>0</v>
      </c>
      <c r="K1462" s="177">
        <f t="array" ref="K1462">SUM(IF(ISERROR(K1463:K1513),"",K1463:K1513))</f>
        <v>0</v>
      </c>
      <c r="L1462" s="177">
        <f t="array" ref="L1462">SUM(IF(ISERROR(L1463:L1513),"",L1463:L1513))</f>
        <v>0</v>
      </c>
      <c r="M1462" s="177">
        <f t="array" ref="M1462">SUM(IF(ISERROR(M1463:M1513),"",M1463:M1513))</f>
        <v>0</v>
      </c>
      <c r="N1462" s="177">
        <f t="array" ref="N1462">SUM(IF(ISERROR(N1463:N1513),"",N1463:N1513))</f>
        <v>0</v>
      </c>
      <c r="O1462" s="177">
        <f t="array" ref="O1462">SUM(IF(ISERROR(O1463:O1513),"",O1463:O1513))</f>
        <v>0</v>
      </c>
      <c r="P1462" s="177">
        <f t="array" ref="P1462">SUM(IF(ISERROR(P1463:P1513),"",P1463:P1513))</f>
        <v>0</v>
      </c>
      <c r="Q1462" s="177">
        <f t="array" ref="Q1462">SUM(IF(ISERROR(Q1463:Q1513),"",Q1463:Q1513))</f>
        <v>0</v>
      </c>
      <c r="R1462" s="177">
        <f t="array" ref="R1462">SUM(IF(ISERROR(R1463:R1513),"",R1463:R1513))</f>
        <v>-0.00009505554901</v>
      </c>
      <c r="S1462" s="177">
        <f t="array" ref="S1462">SUM(IF(ISERROR(S1463:S1513),"",S1463:S1513))</f>
        <v>-0.00009056691815</v>
      </c>
      <c r="T1462" s="177">
        <f t="array" ref="T1462">SUM(IF(ISERROR(T1463:T1513),"",T1463:T1513))</f>
        <v>-0.00008586507733</v>
      </c>
      <c r="U1462" s="177">
        <f t="array" ref="U1462">SUM(IF(ISERROR(U1463:U1513),"",U1463:U1513))</f>
        <v>-0.00008093989907</v>
      </c>
      <c r="V1462" s="177">
        <f t="array" ref="V1462">SUM(IF(ISERROR(V1463:V1513),"",V1463:V1513))</f>
        <v>-0.00007578077484</v>
      </c>
      <c r="W1462" s="177">
        <f t="array" ref="W1462">SUM(IF(ISERROR(W1463:W1513),"",W1463:W1513))</f>
        <v>-0.00007037659221</v>
      </c>
      <c r="X1462" s="177">
        <f t="array" ref="X1462">SUM(IF(ISERROR(X1463:X1513),"",X1463:X1513))</f>
        <v>-0.00006471571091</v>
      </c>
      <c r="Y1462" s="177">
        <f t="array" ref="Y1462">SUM(IF(ISERROR(Y1463:Y1513),"",Y1463:Y1513))</f>
        <v>-0.00005878593774</v>
      </c>
      <c r="Z1462" s="177">
        <f t="array" ref="Z1462">SUM(IF(ISERROR(Z1463:Z1513),"",Z1463:Z1513))</f>
        <v>-0.00005257450035</v>
      </c>
      <c r="AA1462" s="177">
        <f t="array" ref="AA1462">SUM(IF(ISERROR(AA1463:AA1513),"",AA1463:AA1513))</f>
        <v>-0.00004606801968</v>
      </c>
      <c r="AB1462" s="177">
        <f t="array" ref="AB1462">SUM(IF(ISERROR(AB1463:AB1513),"",AB1463:AB1513))</f>
        <v>-0.00003925248118</v>
      </c>
      <c r="AC1462" s="177">
        <f t="array" ref="AC1462">SUM(IF(ISERROR(AC1463:AC1513),"",AC1463:AC1513))</f>
        <v>-0.00003211320461</v>
      </c>
      <c r="AD1462" s="177">
        <f t="array" ref="AD1462">SUM(IF(ISERROR(AD1463:AD1513),"",AD1463:AD1513))</f>
        <v>-0.00002463481239</v>
      </c>
      <c r="AE1462" s="177">
        <f t="array" ref="AE1462">SUM(IF(ISERROR(AE1463:AE1513),"",AE1463:AE1513))</f>
        <v>-0.00001680119654</v>
      </c>
      <c r="AF1462" s="177">
        <f t="array" ref="AF1462">SUM(IF(ISERROR(AF1463:AF1513),"",AF1463:AF1513))</f>
        <v>-0.000008595483947</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-0.00009505554901</v>
      </c>
      <c r="S1478" s="177">
        <f>IF($R$1354&gt;0,IPMT('Assumptions (Hydro)'!$V$6,Model!X$1,'Assumptions (Hydro)'!$V$9,'Assumptions (Hydro)'!$V$4*Model!$R$1354*AVERAGE('Assumptions (Hydro)'!$N$2:$P$2)/10^9),0)</f>
        <v>-0.00009056691815</v>
      </c>
      <c r="T1478" s="177">
        <f>IF($R$1354&gt;0,IPMT('Assumptions (Hydro)'!$V$6,Model!Y$1,'Assumptions (Hydro)'!$V$9,'Assumptions (Hydro)'!$V$4*Model!$R$1354*AVERAGE('Assumptions (Hydro)'!$N$2:$P$2)/10^9),0)</f>
        <v>-0.00008586507733</v>
      </c>
      <c r="U1478" s="177">
        <f>IF($R$1354&gt;0,IPMT('Assumptions (Hydro)'!$V$6,Model!Z$1,'Assumptions (Hydro)'!$V$9,'Assumptions (Hydro)'!$V$4*Model!$R$1354*AVERAGE('Assumptions (Hydro)'!$N$2:$P$2)/10^9),0)</f>
        <v>-0.00008093989907</v>
      </c>
      <c r="V1478" s="177">
        <f>IF($R$1354&gt;0,IPMT('Assumptions (Hydro)'!$V$6,Model!AA$1,'Assumptions (Hydro)'!$V$9,'Assumptions (Hydro)'!$V$4*Model!$R$1354*AVERAGE('Assumptions (Hydro)'!$N$2:$P$2)/10^9),0)</f>
        <v>-0.00007578077484</v>
      </c>
      <c r="W1478" s="177">
        <f>IF($R$1354&gt;0,IPMT('Assumptions (Hydro)'!$V$6,Model!AB$1,'Assumptions (Hydro)'!$V$9,'Assumptions (Hydro)'!$V$4*Model!$R$1354*AVERAGE('Assumptions (Hydro)'!$N$2:$P$2)/10^9),0)</f>
        <v>-0.00007037659221</v>
      </c>
      <c r="X1478" s="177">
        <f>IF($R$1354&gt;0,IPMT('Assumptions (Hydro)'!$V$6,Model!AC$1,'Assumptions (Hydro)'!$V$9,'Assumptions (Hydro)'!$V$4*Model!$R$1354*AVERAGE('Assumptions (Hydro)'!$N$2:$P$2)/10^9),0)</f>
        <v>-0.00006471571091</v>
      </c>
      <c r="Y1478" s="177">
        <f>IF($R$1354&gt;0,IPMT('Assumptions (Hydro)'!$V$6,Model!AD$1,'Assumptions (Hydro)'!$V$9,'Assumptions (Hydro)'!$V$4*Model!$R$1354*AVERAGE('Assumptions (Hydro)'!$N$2:$P$2)/10^9),0)</f>
        <v>-0.00005878593774</v>
      </c>
      <c r="Z1478" s="177">
        <f>IF($R$1354&gt;0,IPMT('Assumptions (Hydro)'!$V$6,Model!AE$1,'Assumptions (Hydro)'!$V$9,'Assumptions (Hydro)'!$V$4*Model!$R$1354*AVERAGE('Assumptions (Hydro)'!$N$2:$P$2)/10^9),0)</f>
        <v>-0.00005257450035</v>
      </c>
      <c r="AA1478" s="177">
        <f>IF($R$1354&gt;0,IPMT('Assumptions (Hydro)'!$V$6,Model!AF$1,'Assumptions (Hydro)'!$V$9,'Assumptions (Hydro)'!$V$4*Model!$R$1354*AVERAGE('Assumptions (Hydro)'!$N$2:$P$2)/10^9),0)</f>
        <v>-0.00004606801968</v>
      </c>
      <c r="AB1478" s="177">
        <f>IF($R$1354&gt;0,IPMT('Assumptions (Hydro)'!$V$6,Model!AG$1,'Assumptions (Hydro)'!$V$9,'Assumptions (Hydro)'!$V$4*Model!$R$1354*AVERAGE('Assumptions (Hydro)'!$N$2:$P$2)/10^9),0)</f>
        <v>-0.00003925248118</v>
      </c>
      <c r="AC1478" s="177">
        <f>IF($R$1354&gt;0,IPMT('Assumptions (Hydro)'!$V$6,Model!AH$1,'Assumptions (Hydro)'!$V$9,'Assumptions (Hydro)'!$V$4*Model!$R$1354*AVERAGE('Assumptions (Hydro)'!$N$2:$P$2)/10^9),0)</f>
        <v>-0.00003211320461</v>
      </c>
      <c r="AD1478" s="177">
        <f>IF($R$1354&gt;0,IPMT('Assumptions (Hydro)'!$V$6,Model!AI$1,'Assumptions (Hydro)'!$V$9,'Assumptions (Hydro)'!$V$4*Model!$R$1354*AVERAGE('Assumptions (Hydro)'!$N$2:$P$2)/10^9),0)</f>
        <v>-0.00002463481239</v>
      </c>
      <c r="AE1478" s="177">
        <f>IF($R$1354&gt;0,IPMT('Assumptions (Hydro)'!$V$6,Model!AJ$1,'Assumptions (Hydro)'!$V$9,'Assumptions (Hydro)'!$V$4*Model!$R$1354*AVERAGE('Assumptions (Hydro)'!$N$2:$P$2)/10^9),0)</f>
        <v>-0.00001680119654</v>
      </c>
      <c r="AF1478" s="177">
        <f>IF($R$1354&gt;0,IPMT('Assumptions (Hydro)'!$V$6,Model!AK$1,'Assumptions (Hydro)'!$V$9,'Assumptions (Hydro)'!$V$4*Model!$R$1354*AVERAGE('Assumptions (Hydro)'!$N$2:$P$2)/10^9),0)</f>
        <v>-0.000008595483947</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v>
      </c>
      <c r="F1514" s="177">
        <f t="shared" si="57"/>
        <v>0</v>
      </c>
      <c r="G1514" s="177">
        <f t="shared" si="57"/>
        <v>0</v>
      </c>
      <c r="H1514" s="177">
        <f t="shared" si="57"/>
        <v>0</v>
      </c>
      <c r="I1514" s="177">
        <f t="shared" si="57"/>
        <v>0</v>
      </c>
      <c r="J1514" s="177">
        <f t="shared" si="57"/>
        <v>0</v>
      </c>
      <c r="K1514" s="177">
        <f t="shared" si="57"/>
        <v>0</v>
      </c>
      <c r="L1514" s="177">
        <f t="shared" si="57"/>
        <v>0</v>
      </c>
      <c r="M1514" s="177">
        <f t="shared" si="57"/>
        <v>0</v>
      </c>
      <c r="N1514" s="177">
        <f t="shared" si="57"/>
        <v>0</v>
      </c>
      <c r="O1514" s="177">
        <f t="shared" si="57"/>
        <v>0</v>
      </c>
      <c r="P1514" s="177">
        <f t="shared" si="57"/>
        <v>0</v>
      </c>
      <c r="Q1514" s="177">
        <f t="shared" si="57"/>
        <v>0</v>
      </c>
      <c r="R1514" s="177">
        <f t="shared" si="57"/>
        <v>0.0001654246159</v>
      </c>
      <c r="S1514" s="177">
        <f t="shared" si="57"/>
        <v>0.0003143067703</v>
      </c>
      <c r="T1514" s="177">
        <f t="shared" si="57"/>
        <v>0.0002828760932</v>
      </c>
      <c r="U1514" s="177">
        <f t="shared" si="57"/>
        <v>0.0002547539085</v>
      </c>
      <c r="V1514" s="177">
        <f t="shared" si="57"/>
        <v>0.0002292785177</v>
      </c>
      <c r="W1514" s="177">
        <f t="shared" si="57"/>
        <v>0.0002061190714</v>
      </c>
      <c r="X1514" s="177">
        <f t="shared" si="57"/>
        <v>0.0001952010468</v>
      </c>
      <c r="Y1514" s="177">
        <f t="shared" si="57"/>
        <v>0.0001952010468</v>
      </c>
      <c r="Z1514" s="177">
        <f t="shared" si="57"/>
        <v>0.000195531896</v>
      </c>
      <c r="AA1514" s="177">
        <f t="shared" si="57"/>
        <v>0.0001952010468</v>
      </c>
      <c r="AB1514" s="177">
        <f t="shared" si="57"/>
        <v>0.000195531896</v>
      </c>
      <c r="AC1514" s="177">
        <f t="shared" si="57"/>
        <v>0.0001952010468</v>
      </c>
      <c r="AD1514" s="177">
        <f t="shared" si="57"/>
        <v>0.000195531896</v>
      </c>
      <c r="AE1514" s="177">
        <f t="shared" si="57"/>
        <v>0.0001952010468</v>
      </c>
      <c r="AF1514" s="177">
        <f t="shared" si="57"/>
        <v>0.000195531896</v>
      </c>
      <c r="AG1514" s="177">
        <f t="shared" si="57"/>
        <v>0.0000976005234</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0.0001654246159</v>
      </c>
      <c r="S1530" s="177">
        <f>IF($R$1354&gt;0,'Assumptions (Hydro)'!W$10*Model!$R$1354*AVERAGE('Assumptions (Hydro)'!$M$2:$P$2)/10^9,0)</f>
        <v>0.0003143067703</v>
      </c>
      <c r="T1530" s="177">
        <f>IF($R$1354&gt;0,'Assumptions (Hydro)'!X$10*Model!$R$1354*AVERAGE('Assumptions (Hydro)'!$M$2:$P$2)/10^9,0)</f>
        <v>0.0002828760932</v>
      </c>
      <c r="U1530" s="177">
        <f>IF($R$1354&gt;0,'Assumptions (Hydro)'!Y$10*Model!$R$1354*AVERAGE('Assumptions (Hydro)'!$M$2:$P$2)/10^9,0)</f>
        <v>0.0002547539085</v>
      </c>
      <c r="V1530" s="177">
        <f>IF($R$1354&gt;0,'Assumptions (Hydro)'!Z$10*Model!$R$1354*AVERAGE('Assumptions (Hydro)'!$M$2:$P$2)/10^9,0)</f>
        <v>0.0002292785177</v>
      </c>
      <c r="W1530" s="177">
        <f>IF($R$1354&gt;0,'Assumptions (Hydro)'!AA$10*Model!$R$1354*AVERAGE('Assumptions (Hydro)'!$M$2:$P$2)/10^9,0)</f>
        <v>0.0002061190714</v>
      </c>
      <c r="X1530" s="177">
        <f>IF($R$1354&gt;0,'Assumptions (Hydro)'!AB$10*Model!$R$1354*AVERAGE('Assumptions (Hydro)'!$M$2:$P$2)/10^9,0)</f>
        <v>0.0001952010468</v>
      </c>
      <c r="Y1530" s="177">
        <f>IF($R$1354&gt;0,'Assumptions (Hydro)'!AC$10*Model!$R$1354*AVERAGE('Assumptions (Hydro)'!$M$2:$P$2)/10^9,0)</f>
        <v>0.0001952010468</v>
      </c>
      <c r="Z1530" s="177">
        <f>IF($R$1354&gt;0,'Assumptions (Hydro)'!AD$10*Model!$R$1354*AVERAGE('Assumptions (Hydro)'!$M$2:$P$2)/10^9,0)</f>
        <v>0.000195531896</v>
      </c>
      <c r="AA1530" s="177">
        <f>IF($R$1354&gt;0,'Assumptions (Hydro)'!AE$10*Model!$R$1354*AVERAGE('Assumptions (Hydro)'!$M$2:$P$2)/10^9,0)</f>
        <v>0.0001952010468</v>
      </c>
      <c r="AB1530" s="177">
        <f>IF($R$1354&gt;0,'Assumptions (Hydro)'!AF$10*Model!$R$1354*AVERAGE('Assumptions (Hydro)'!$M$2:$P$2)/10^9,0)</f>
        <v>0.000195531896</v>
      </c>
      <c r="AC1530" s="177">
        <f>IF($R$1354&gt;0,'Assumptions (Hydro)'!AG$10*Model!$R$1354*AVERAGE('Assumptions (Hydro)'!$M$2:$P$2)/10^9,0)</f>
        <v>0.0001952010468</v>
      </c>
      <c r="AD1530" s="177">
        <f>IF($R$1354&gt;0,'Assumptions (Hydro)'!AH$10*Model!$R$1354*AVERAGE('Assumptions (Hydro)'!$M$2:$P$2)/10^9,0)</f>
        <v>0.000195531896</v>
      </c>
      <c r="AE1530" s="177">
        <f>IF($R$1354&gt;0,'Assumptions (Hydro)'!AI$10*Model!$R$1354*AVERAGE('Assumptions (Hydro)'!$M$2:$P$2)/10^9,0)</f>
        <v>0.0001952010468</v>
      </c>
      <c r="AF1530" s="177">
        <f>IF($R$1354&gt;0,'Assumptions (Hydro)'!AJ$10*Model!$R$1354*AVERAGE('Assumptions (Hydro)'!$M$2:$P$2)/10^9,0)</f>
        <v>0.000195531896</v>
      </c>
      <c r="AG1530" s="177">
        <f>IF($R$1354&gt;0,'Assumptions (Hydro)'!AK$10*Model!$R$1354*AVERAGE('Assumptions (Hydro)'!$M$2:$P$2)/10^9,0)</f>
        <v>0.0000976005234</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0.0226702896</v>
      </c>
      <c r="D1566" s="160">
        <f>IF(Model!D1352+Model!D1353-D1351-D1514+D1462&gt;0,(1-'Assumptions (Hydro)'!C22)*(Model!D1352+Model!D1353-D1351-D1514+D1462)+Model!D1514-D1409-+Model!D1410,Model!D1352+Model!D1353-D1351+D1462-D1409+Model!D1410)</f>
        <v>0.03987197484</v>
      </c>
      <c r="E1566" s="160">
        <f>IF(Model!E1352+Model!E1353-E1351-E1514+E1462&gt;0,(1-'Assumptions (Hydro)'!D22)*(Model!E1352+Model!E1353-E1351-E1514+E1462)+Model!E1514-E1409-+Model!E1410,Model!E1352+Model!E1353-E1351+E1462-E1409+Model!E1410)</f>
        <v>0.03169246683</v>
      </c>
      <c r="F1566" s="160">
        <f>IF(Model!F1352+Model!F1353-F1351-F1514+F1462&gt;0,(1-'Assumptions (Hydro)'!E22)*(Model!F1352+Model!F1353-F1351-F1514+F1462)+Model!F1514-F1409-+Model!F1410,Model!F1352+Model!F1353-F1351+F1462-F1409+Model!F1410)</f>
        <v>0.03047238029</v>
      </c>
      <c r="G1566" s="160">
        <f>IF(Model!G1352+Model!G1353-G1351-G1514+G1462&gt;0,(1-'Assumptions (Hydro)'!F22)*(Model!G1352+Model!G1353-G1351-G1514+G1462)+Model!G1514-G1409-+Model!G1410,Model!G1352+Model!G1353-G1351+G1462-G1409+Model!G1410)</f>
        <v>0.05324560692</v>
      </c>
      <c r="H1566" s="160">
        <f>IF(Model!H1352+Model!H1353-H1351-H1514+H1462&gt;0,(1-'Assumptions (Hydro)'!G22)*(Model!H1352+Model!H1353-H1351-H1514+H1462)+Model!H1514-H1409-+Model!H1410,Model!H1352+Model!H1353-H1351+H1462-H1409+Model!H1410)</f>
        <v>0.06908974422</v>
      </c>
      <c r="I1566" s="160">
        <f>IF(Model!I1352+Model!I1353-I1351-I1514+I1462&gt;0,(1-'Assumptions (Hydro)'!H22)*(Model!I1352+Model!I1353-I1351-I1514+I1462)+Model!I1514-I1409-+Model!I1410,Model!I1352+Model!I1353-I1351+I1462-I1409+Model!I1410)</f>
        <v>0.0231706202</v>
      </c>
      <c r="J1566" s="160">
        <f>IF(Model!J1352+Model!J1353-J1351-J1514+J1462&gt;0,(1-'Assumptions (Hydro)'!I22)*(Model!J1352+Model!J1353-J1351-J1514+J1462)+Model!J1514-J1409-+Model!J1410,Model!J1352+Model!J1353-J1351+J1462-J1409+Model!J1410)</f>
        <v>0.0851069681</v>
      </c>
      <c r="K1566" s="160">
        <f>IF(Model!K1352+Model!K1353-K1351-K1514+K1462&gt;0,(1-'Assumptions (Hydro)'!J22)*(Model!K1352+Model!K1353-K1351-K1514+K1462)+Model!K1514-K1409-+Model!K1410,Model!K1352+Model!K1353-K1351+K1462-K1409+Model!K1410)</f>
        <v>0.06009337745</v>
      </c>
      <c r="L1566" s="160">
        <f>IF(Model!L1352+Model!L1353-L1351-L1514+L1462&gt;0,(1-'Assumptions (Hydro)'!K22)*(Model!L1352+Model!L1353-L1351-L1514+L1462)+Model!L1514-L1409-+Model!L1410,Model!L1352+Model!L1353-L1351+L1462-L1409+Model!L1410)</f>
        <v>0.03938812902</v>
      </c>
      <c r="M1566" s="160">
        <f>IF(Model!M1352+Model!M1353-M1351-M1514+M1462&gt;0,(1-'Assumptions (Hydro)'!L22)*(Model!M1352+Model!M1353-M1351-M1514+M1462)+Model!M1514-M1409-+Model!M1410,Model!M1352+Model!M1353-M1351+M1462-M1409+Model!M1410)</f>
        <v>0.0492168019</v>
      </c>
      <c r="N1566" s="160">
        <f>IF(Model!N1352+Model!N1353-N1351-N1514+N1462&gt;0,(1-'Assumptions (Hydro)'!M22)*(Model!N1352+Model!N1353-N1351-N1514+N1462)+Model!N1514-N1409-+Model!N1410,Model!N1352+Model!N1353-N1351+N1462-N1409+Model!N1410)</f>
        <v>0.015362431</v>
      </c>
      <c r="O1566" s="160">
        <f>IF(Model!O1352+Model!O1353-O1351-O1514+O1462&gt;0,(1-'Assumptions (Hydro)'!N22)*(Model!O1352+Model!O1353-O1351-O1514+O1462)+Model!O1514-O1409-+Model!O1410,Model!O1352+Model!O1353-O1351+O1462-O1409+Model!O1410)</f>
        <v>0.01168876639</v>
      </c>
      <c r="P1566" s="160">
        <f>IF(Model!P1352+Model!P1353-P1351-P1514+P1462&gt;0,(1-'Assumptions (Hydro)'!O22)*(Model!P1352+Model!P1353-P1351-P1514+P1462)+Model!P1514-P1409-+Model!P1410,Model!P1352+Model!P1353-P1351+P1462-P1409+Model!P1410)</f>
        <v>0.008815020136</v>
      </c>
      <c r="Q1566" s="160">
        <f>IF(Model!Q1352+Model!Q1353-Q1351-Q1514+Q1462&gt;0,(1-'Assumptions (Hydro)'!P22)*(Model!Q1352+Model!Q1353-Q1351-Q1514+Q1462)+Model!Q1514-Q1409-+Model!Q1410,Model!Q1352+Model!Q1353-Q1351+Q1462-Q1409+Model!Q1410)</f>
        <v>0.006296068883</v>
      </c>
      <c r="R1566" s="160">
        <f>IF(Model!R1352+Model!R1353-R1351-R1514+R1462&gt;0,(1-'Assumptions (Hydro)'!Q22)*(Model!R1352+Model!R1353-R1351-R1514+R1462)+Model!R1514-R1409-+Model!R1410,Model!R1352+Model!R1353-R1351+R1462-R1409+Model!R1410)</f>
        <v>0.02515254999</v>
      </c>
      <c r="S1566" s="160">
        <f>IF(Model!S1352+Model!S1353-S1351-S1514+S1462&gt;0,(1-'Assumptions (Hydro)'!R22)*(Model!S1352+Model!S1353-S1351-S1514+S1462)+Model!S1514-S1409-+Model!S1410,Model!S1352+Model!S1353-S1351+S1462-S1409+Model!S1410)</f>
        <v>0.04227530497</v>
      </c>
      <c r="T1566" s="160">
        <f>IF(Model!T1352+Model!T1353-T1351-T1514+T1462&gt;0,(1-'Assumptions (Hydro)'!S22)*(Model!T1352+Model!T1353-T1351-T1514+T1462)+Model!T1514-T1409-+Model!T1410,Model!T1352+Model!T1353-T1351+T1462-T1409+Model!T1410)</f>
        <v>0.03030648207</v>
      </c>
      <c r="U1566" s="160">
        <f>IF(Model!U1352+Model!U1353-U1351-U1514+U1462&gt;0,(1-'Assumptions (Hydro)'!T22)*(Model!U1352+Model!U1353-U1351-U1514+U1462)+Model!U1514-U1409-+Model!U1410,Model!U1352+Model!U1353-U1351+U1462-U1409+Model!U1410)</f>
        <v>0.040339791</v>
      </c>
      <c r="V1566" s="160">
        <f>IF(Model!V1352+Model!V1353-V1351-V1514+V1462&gt;0,(1-'Assumptions (Hydro)'!U22)*(Model!V1352+Model!V1353-V1351-V1514+V1462)+Model!V1514-V1409-+Model!V1410,Model!V1352+Model!V1353-V1351+V1462-V1409+Model!V1410)</f>
        <v>0.04100536594</v>
      </c>
      <c r="W1566" s="160">
        <f>IF(Model!W1352+Model!W1353-W1351-W1514+W1462&gt;0,(1-'Assumptions (Hydro)'!V22)*(Model!W1352+Model!W1353-W1351-W1514+W1462)+Model!W1514-W1409-+Model!W1410,Model!W1352+Model!W1353-W1351+W1462-W1409+Model!W1410)</f>
        <v>0.04312916569</v>
      </c>
      <c r="X1566" s="160">
        <f>IF(Model!X1352+Model!X1353-X1351-X1514+X1462&gt;0,(1-'Assumptions (Hydro)'!W22)*(Model!X1352+Model!X1353-X1351-X1514+X1462)+Model!X1514-X1409-+Model!X1410,Model!X1352+Model!X1353-X1351+X1462-X1409+Model!X1410)</f>
        <v>0.04173750314</v>
      </c>
      <c r="Y1566" s="160">
        <f>IF(Model!Y1352+Model!Y1353-Y1351-Y1514+Y1462&gt;0,(1-'Assumptions (Hydro)'!X22)*(Model!Y1352+Model!Y1353-Y1351-Y1514+Y1462)+Model!Y1514-Y1409-+Model!Y1410,Model!Y1352+Model!Y1353-Y1351+Y1462-Y1409+Model!Y1410)</f>
        <v>0.0404443609</v>
      </c>
      <c r="Z1566" s="160">
        <f>IF(Model!Z1352+Model!Z1353-Z1351-Z1514+Z1462&gt;0,(1-'Assumptions (Hydro)'!Y22)*(Model!Z1352+Model!Z1353-Z1351-Z1514+Z1462)+Model!Z1514-Z1409-+Model!Z1410,Model!Z1352+Model!Z1353-Z1351+Z1462-Z1409+Model!Z1410)</f>
        <v>0.03957054588</v>
      </c>
      <c r="AA1566" s="160">
        <f>IF(Model!AA1352+Model!AA1353-AA1351-AA1514+AA1462&gt;0,(1-'Assumptions (Hydro)'!Z22)*(Model!AA1352+Model!AA1353-AA1351-AA1514+AA1462)+Model!AA1514-AA1409-+Model!AA1410,Model!AA1352+Model!AA1353-AA1351+AA1462-AA1409+Model!AA1410)</f>
        <v>0.03882408258</v>
      </c>
      <c r="AB1566" s="160">
        <f>IF(Model!AB1352+Model!AB1353-AB1351-AB1514+AB1462&gt;0,(1-'Assumptions (Hydro)'!AA22)*(Model!AB1352+Model!AB1353-AB1351-AB1514+AB1462)+Model!AB1514-AB1409-+Model!AB1410,Model!AB1352+Model!AB1353-AB1351+AB1462-AB1409+Model!AB1410)</f>
        <v>0.03857491457</v>
      </c>
      <c r="AC1566" s="160">
        <f>IF(Model!AC1352+Model!AC1353-AC1351-AC1514+AC1462&gt;0,(1-'Assumptions (Hydro)'!AB22)*(Model!AC1352+Model!AC1353-AC1351-AC1514+AC1462)+Model!AC1514-AC1409-+Model!AC1410,Model!AC1352+Model!AC1353-AC1351+AC1462-AC1409+Model!AC1410)</f>
        <v>0.03756839584</v>
      </c>
      <c r="AD1566" s="160">
        <f>IF(Model!AD1352+Model!AD1353-AD1351-AD1514+AD1462&gt;0,(1-'Assumptions (Hydro)'!AC22)*(Model!AD1352+Model!AD1353-AD1351-AD1514+AD1462)+Model!AD1514-AD1409-+Model!AD1410,Model!AD1352+Model!AD1353-AD1351+AD1462-AD1409+Model!AD1410)</f>
        <v>0.0367229875</v>
      </c>
      <c r="AE1566" s="160">
        <f>IF(Model!AE1352+Model!AE1353-AE1351-AE1514+AE1462&gt;0,(1-'Assumptions (Hydro)'!AD22)*(Model!AE1352+Model!AE1353-AE1351-AE1514+AE1462)+Model!AE1514-AE1409-+Model!AE1410,Model!AE1352+Model!AE1353-AE1351+AE1462-AE1409+Model!AE1410)</f>
        <v>0.03571591991</v>
      </c>
      <c r="AF1566" s="160">
        <f>IF(Model!AF1352+Model!AF1353-AF1351-AF1514+AF1462&gt;0,(1-'Assumptions (Hydro)'!AE22)*(Model!AF1352+Model!AF1353-AF1351-AF1514+AF1462)+Model!AF1514-AF1409-+Model!AF1410,Model!AF1352+Model!AF1353-AF1351+AF1462-AF1409+Model!AF1410)</f>
        <v>0.03471216222</v>
      </c>
      <c r="AG1566" s="160">
        <f>IF(Model!AG1352+Model!AG1353-AG1351-AG1514+AG1462&gt;0,(1-'Assumptions (Hydro)'!AF22)*(Model!AG1352+Model!AG1353-AG1351-AG1514+AG1462)+Model!AG1514-AG1409-+Model!AG1410,Model!AG1352+Model!AG1353-AG1351+AG1462-AG1409+Model!AG1410)</f>
        <v>0.03345462254</v>
      </c>
      <c r="AH1566" s="160">
        <f>IF(Model!AH1352+Model!AH1353-AH1351-AH1514+AH1462&gt;0,(1-'Assumptions (Hydro)'!AG22)*(Model!AH1352+Model!AH1353-AH1351-AH1514+AH1462)+Model!AH1514-AH1409-+Model!AH1410,Model!AH1352+Model!AH1353-AH1351+AH1462-AH1409+Model!AH1410)</f>
        <v>0.03239745876</v>
      </c>
      <c r="AI1566" s="160">
        <f>IF(Model!AI1352+Model!AI1353-AI1351-AI1514+AI1462&gt;0,(1-'Assumptions (Hydro)'!AH22)*(Model!AI1352+Model!AI1353-AI1351-AI1514+AI1462)+Model!AI1514-AI1409-+Model!AI1410,Model!AI1352+Model!AI1353-AI1351+AI1462-AI1409+Model!AI1410)</f>
        <v>0.03110133657</v>
      </c>
      <c r="AJ1566" s="160">
        <f>IF(Model!AJ1352+Model!AJ1353-AJ1351-AJ1514+AJ1462&gt;0,(1-'Assumptions (Hydro)'!AI22)*(Model!AJ1352+Model!AJ1353-AJ1351-AJ1514+AJ1462)+Model!AJ1514-AJ1409-+Model!AJ1410,Model!AJ1352+Model!AJ1353-AJ1351+AJ1462-AJ1409+Model!AJ1410)</f>
        <v>0.02973934813</v>
      </c>
      <c r="AK1566" s="160">
        <f>IF(Model!AK1352+Model!AK1353-AK1351-AK1514+AK1462&gt;0,(1-'Assumptions (Hydro)'!AJ22)*(Model!AK1352+Model!AK1353-AK1351-AK1514+AK1462)+Model!AK1514-AK1409-+Model!AK1410,Model!AK1352+Model!AK1353-AK1351+AK1462-AK1409+Model!AK1410)</f>
        <v>0.02834179701</v>
      </c>
      <c r="AL1566" s="160">
        <f>IF(Model!AL1352+Model!AL1353-AL1351-AL1514+AL1462&gt;0,(1-'Assumptions (Hydro)'!AK22)*(Model!AL1352+Model!AL1353-AL1351-AL1514+AL1462)+Model!AL1514-AL1409-+Model!AL1410,Model!AL1352+Model!AL1353-AL1351+AL1462-AL1409+Model!AL1410)</f>
        <v>0.02696761766</v>
      </c>
      <c r="AM1566" s="160">
        <f>IF(Model!AM1352+Model!AM1353-AM1351-AM1514+AM1462&gt;0,(1-'Assumptions (Hydro)'!AL22)*(Model!AM1352+Model!AM1353-AM1351-AM1514+AM1462)+Model!AM1514-AM1409-+Model!AM1410,Model!AM1352+Model!AM1353-AM1351+AM1462-AM1409+Model!AM1410)</f>
        <v>0.02570377624</v>
      </c>
      <c r="AN1566" s="160">
        <f>IF(Model!AN1352+Model!AN1353-AN1351-AN1514+AN1462&gt;0,(1-'Assumptions (Hydro)'!AM22)*(Model!AN1352+Model!AN1353-AN1351-AN1514+AN1462)+Model!AN1514-AN1409-+Model!AN1410,Model!AN1352+Model!AN1353-AN1351+AN1462-AN1409+Model!AN1410)</f>
        <v>0.02433460426</v>
      </c>
      <c r="AO1566" s="160">
        <f>IF(Model!AO1352+Model!AO1353-AO1351-AO1514+AO1462&gt;0,(1-'Assumptions (Hydro)'!AN22)*(Model!AO1352+Model!AO1353-AO1351-AO1514+AO1462)+Model!AO1514-AO1409-+Model!AO1410,Model!AO1352+Model!AO1353-AO1351+AO1462-AO1409+Model!AO1410)</f>
        <v>0.02300084018</v>
      </c>
      <c r="AP1566" s="160">
        <f>IF(Model!AP1352+Model!AP1353-AP1351-AP1514+AP1462&gt;0,(1-'Assumptions (Hydro)'!AO22)*(Model!AP1352+Model!AP1353-AP1351-AP1514+AP1462)+Model!AP1514-AP1409-+Model!AP1410,Model!AP1352+Model!AP1353-AP1351+AP1462-AP1409+Model!AP1410)</f>
        <v>0.02158546378</v>
      </c>
      <c r="AQ1566" s="160">
        <f>IF(Model!AQ1352+Model!AQ1353-AQ1351-AQ1514+AQ1462&gt;0,(1-'Assumptions (Hydro)'!AP22)*(Model!AQ1352+Model!AQ1353-AQ1351-AQ1514+AQ1462)+Model!AQ1514-AQ1409-+Model!AQ1410,Model!AQ1352+Model!AQ1353-AQ1351+AQ1462-AQ1409+Model!AQ1410)</f>
        <v>0.02002940311</v>
      </c>
      <c r="AR1566" s="160">
        <f>IF(Model!AR1352+Model!AR1353-AR1351-AR1514+AR1462&gt;0,(1-'Assumptions (Hydro)'!AQ22)*(Model!AR1352+Model!AR1353-AR1351-AR1514+AR1462)+Model!AR1514-AR1409-+Model!AR1410,Model!AR1352+Model!AR1353-AR1351+AR1462-AR1409+Model!AR1410)</f>
        <v>0.01837541667</v>
      </c>
      <c r="AS1566" s="160">
        <f>IF(Model!AS1352+Model!AS1353-AS1351-AS1514+AS1462&gt;0,(1-'Assumptions (Hydro)'!AR22)*(Model!AS1352+Model!AS1353-AS1351-AS1514+AS1462)+Model!AS1514-AS1409-+Model!AS1410,Model!AS1352+Model!AS1353-AS1351+AS1462-AS1409+Model!AS1410)</f>
        <v>0.016636823</v>
      </c>
      <c r="AT1566" s="160">
        <f>IF(Model!AT1352+Model!AT1353-AT1351-AT1514+AT1462&gt;0,(1-'Assumptions (Hydro)'!AS22)*(Model!AT1352+Model!AT1353-AT1351-AT1514+AT1462)+Model!AT1514-AT1409-+Model!AT1410,Model!AT1352+Model!AT1353-AT1351+AT1462-AT1409+Model!AT1410)</f>
        <v>0.01484500209</v>
      </c>
      <c r="AU1566" s="160">
        <f>IF(Model!AU1352+Model!AU1353-AU1351-AU1514+AU1462&gt;0,(1-'Assumptions (Hydro)'!AT22)*(Model!AU1352+Model!AU1353-AU1351-AU1514+AU1462)+Model!AU1514-AU1409-+Model!AU1410,Model!AU1352+Model!AU1353-AU1351+AU1462-AU1409+Model!AU1410)</f>
        <v>0.01299426559</v>
      </c>
      <c r="AV1566" s="160">
        <f>IF(Model!AV1352+Model!AV1353-AV1351-AV1514+AV1462&gt;0,(1-'Assumptions (Hydro)'!AU22)*(Model!AV1352+Model!AV1353-AV1351-AV1514+AV1462)+Model!AV1514-AV1409-+Model!AV1410,Model!AV1352+Model!AV1353-AV1351+AV1462-AV1409+Model!AV1410)</f>
        <v>0.01106002699</v>
      </c>
      <c r="AW1566" s="160">
        <f>IF(Model!AW1352+Model!AW1353-AW1351-AW1514+AW1462&gt;0,(1-'Assumptions (Hydro)'!AV22)*(Model!AW1352+Model!AW1353-AW1351-AW1514+AW1462)+Model!AW1514-AW1409-+Model!AW1410,Model!AW1352+Model!AW1353-AW1351+AW1462-AW1409+Model!AW1410)</f>
        <v>0.00900702897</v>
      </c>
      <c r="AX1566" s="160">
        <f>IF(Model!AX1352+Model!AX1353-AX1351-AX1514+AX1462&gt;0,(1-'Assumptions (Hydro)'!AW22)*(Model!AX1352+Model!AX1353-AX1351-AX1514+AX1462)+Model!AX1514-AX1409-+Model!AX1410,Model!AX1352+Model!AX1353-AX1351+AX1462-AX1409+Model!AX1410)</f>
        <v>0.00691195634</v>
      </c>
      <c r="AY1566" s="160">
        <f>IF(Model!AY1352+Model!AY1353-AY1351-AY1514+AY1462&gt;0,(1-'Assumptions (Hydro)'!AX22)*(Model!AY1352+Model!AY1353-AY1351-AY1514+AY1462)+Model!AY1514-AY1409-+Model!AY1410,Model!AY1352+Model!AY1353-AY1351+AY1462-AY1409+Model!AY1410)</f>
        <v>0.004817335315</v>
      </c>
      <c r="AZ1566" s="160">
        <f>IF(Model!AZ1352+Model!AZ1353-AZ1351-AZ1514+AZ1462&gt;0,(1-'Assumptions (Hydro)'!AY22)*(Model!AZ1352+Model!AZ1353-AZ1351-AZ1514+AZ1462)+Model!AZ1514-AZ1409-+Model!AZ1410,Model!AZ1352+Model!AZ1353-AZ1351+AZ1462-AZ1409+Model!AZ1410)</f>
        <v>0.002482038877</v>
      </c>
      <c r="BA1566" s="160">
        <f>IF(Model!BA1352+Model!BA1353-BA1351-BA1514+BA1462&gt;0,(1-'Assumptions (Hydro)'!AZ22)*(Model!BA1352+Model!BA1353-BA1351-BA1514+BA1462)+Model!BA1514-BA1409-+Model!BA1410,Model!BA1352+Model!BA1353-BA1351+BA1462-BA1409+Model!BA1410)</f>
        <v>0</v>
      </c>
    </row>
    <row r="1567" ht="15.75" customHeight="1">
      <c r="A1567" s="273" t="s">
        <v>64</v>
      </c>
      <c r="B1567" s="159" t="s">
        <v>351</v>
      </c>
      <c r="C1567" s="160">
        <f>IF(C1352+C1353-C1351-C1514+C1462&gt;0,'Assumptions (Hydro)'!B22*(C1352+C1353-C1351-C1514+C1462)-'Assumptions (Hydro)'!B23*Model!C1350/10^3,'Assumptions (Hydro)'!B23*Model!C1350/10^3)</f>
        <v>0.01220707902</v>
      </c>
      <c r="D1567" s="160">
        <f>IF(D1352+D1353-D1351-D1514+D1462&gt;0,'Assumptions (Hydro)'!C22*(D1352+D1353-D1351-D1514+D1462)-'Assumptions (Hydro)'!C23*Model!D1350/10^3,'Assumptions (Hydro)'!C23*Model!D1350/10^3)</f>
        <v>0.02146952491</v>
      </c>
      <c r="E1567" s="160">
        <f>IF(E1352+E1353-E1351-E1514+E1462&gt;0,'Assumptions (Hydro)'!D22*(E1352+E1353-E1351-E1514+E1462)-'Assumptions (Hydro)'!D23*Model!E1350/10^3,'Assumptions (Hydro)'!D23*Model!E1350/10^3)</f>
        <v>0.01706517445</v>
      </c>
      <c r="F1567" s="160">
        <f>IF(F1352+F1353-F1351-F1514+F1462&gt;0,'Assumptions (Hydro)'!E22*(F1352+F1353-F1351-F1514+F1462)-'Assumptions (Hydro)'!E23*Model!F1350/10^3,'Assumptions (Hydro)'!E23*Model!F1350/10^3)</f>
        <v>0.01640820477</v>
      </c>
      <c r="G1567" s="160">
        <f>IF(G1352+G1353-G1351-G1514+G1462&gt;0,'Assumptions (Hydro)'!F22*(G1352+G1353-G1351-G1514+G1462)-'Assumptions (Hydro)'!F23*Model!G1350/10^3,'Assumptions (Hydro)'!F23*Model!G1350/10^3)</f>
        <v>0.02867071142</v>
      </c>
      <c r="H1567" s="160">
        <f>IF(H1352+H1353-H1351-H1514+H1462&gt;0,'Assumptions (Hydro)'!G22*(H1352+H1353-H1351-H1514+H1462)-'Assumptions (Hydro)'!G23*Model!H1350/10^3,'Assumptions (Hydro)'!G23*Model!H1350/10^3)</f>
        <v>0.03720216996</v>
      </c>
      <c r="I1567" s="160">
        <f>IF(I1352+I1353-I1351-I1514+I1462&gt;0,'Assumptions (Hydro)'!H22*(I1352+I1353-I1351-I1514+I1462)-'Assumptions (Hydro)'!H23*Model!I1350/10^3,'Assumptions (Hydro)'!H23*Model!I1350/10^3)</f>
        <v>0.0124764878</v>
      </c>
      <c r="J1567" s="160">
        <f>IF(J1352+J1353-J1351-J1514+J1462&gt;0,'Assumptions (Hydro)'!I22*(J1352+J1353-J1351-J1514+J1462)-'Assumptions (Hydro)'!I23*Model!J1350/10^3,'Assumptions (Hydro)'!I23*Model!J1350/10^3)</f>
        <v>0.04582682898</v>
      </c>
      <c r="K1567" s="160">
        <f>IF(K1352+K1353-K1351-K1514+K1462&gt;0,'Assumptions (Hydro)'!J22*(K1352+K1353-K1351-K1514+K1462)-'Assumptions (Hydro)'!J23*Model!K1350/10^3,'Assumptions (Hydro)'!J23*Model!K1350/10^3)</f>
        <v>0.03235797248</v>
      </c>
      <c r="L1567" s="160">
        <f>IF(L1352+L1353-L1351-L1514+L1462&gt;0,'Assumptions (Hydro)'!K22*(L1352+L1353-L1351-L1514+L1462)-'Assumptions (Hydro)'!K23*Model!L1350/10^3,'Assumptions (Hydro)'!K23*Model!L1350/10^3)</f>
        <v>0.02120899255</v>
      </c>
      <c r="M1567" s="160">
        <f>IF(M1352+M1353-M1351-M1514+M1462&gt;0,'Assumptions (Hydro)'!L22*(M1352+M1353-M1351-M1514+M1462)-'Assumptions (Hydro)'!L23*Model!M1350/10^3,'Assumptions (Hydro)'!L23*Model!M1350/10^3)</f>
        <v>0.02650135487</v>
      </c>
      <c r="N1567" s="160">
        <f>IF(N1352+N1353-N1351-N1514+N1462&gt;0,'Assumptions (Hydro)'!M22*(N1352+N1353-N1351-N1514+N1462)-'Assumptions (Hydro)'!M23*Model!N1350/10^3,'Assumptions (Hydro)'!M23*Model!N1350/10^3)</f>
        <v>0.008272078233</v>
      </c>
      <c r="O1567" s="160">
        <f>IF(O1352+O1353-O1351-O1514+O1462&gt;0,'Assumptions (Hydro)'!N22*(O1352+O1353-O1351-O1514+O1462)-'Assumptions (Hydro)'!N23*Model!O1350/10^3,'Assumptions (Hydro)'!N23*Model!O1350/10^3)</f>
        <v>0.006530908061</v>
      </c>
      <c r="P1567" s="160">
        <f>IF(P1352+P1353-P1351-P1514+P1462&gt;0,'Assumptions (Hydro)'!O22*(P1352+P1353-P1351-P1514+P1462)-'Assumptions (Hydro)'!O23*Model!P1350/10^3,'Assumptions (Hydro)'!O23*Model!P1350/10^3)</f>
        <v>0.004985744423</v>
      </c>
      <c r="Q1567" s="160">
        <f>IF(Q1352+Q1353-Q1351-Q1514+Q1462&gt;0,'Assumptions (Hydro)'!P22*(Q1352+Q1353-Q1351-Q1514+Q1462)-'Assumptions (Hydro)'!P23*Model!Q1350/10^3,'Assumptions (Hydro)'!P23*Model!Q1350/10^3)</f>
        <v>0.003632407412</v>
      </c>
      <c r="R1567" s="160">
        <f>IF(R1352+R1353-R1351-R1514+R1462&gt;0,'Assumptions (Hydro)'!Q22*(R1352+R1353-R1351-R1514+R1462)-'Assumptions (Hydro)'!Q23*Model!R1350/10^3,'Assumptions (Hydro)'!Q23*Model!R1350/10^3)</f>
        <v>0.0134037227</v>
      </c>
      <c r="S1567" s="160">
        <f>IF(S1352+S1353-S1351-S1514+S1462&gt;0,'Assumptions (Hydro)'!R22*(S1352+S1353-S1351-S1514+S1462)-'Assumptions (Hydro)'!R23*Model!S1350/10^3,'Assumptions (Hydro)'!R23*Model!S1350/10^3)</f>
        <v>0.02254108343</v>
      </c>
      <c r="T1567" s="160">
        <f>IF(T1352+T1353-T1351-T1514+T1462&gt;0,'Assumptions (Hydro)'!S22*(T1352+T1353-T1351-T1514+T1462)-'Assumptions (Hydro)'!S23*Model!T1350/10^3,'Assumptions (Hydro)'!S23*Model!T1350/10^3)</f>
        <v>0.01611072509</v>
      </c>
      <c r="U1567" s="160">
        <f>IF(U1352+U1353-U1351-U1514+U1462&gt;0,'Assumptions (Hydro)'!T22*(U1352+U1353-U1351-U1514+U1462)-'Assumptions (Hydro)'!T23*Model!U1350/10^3,'Assumptions (Hydro)'!T23*Model!U1350/10^3)</f>
        <v>0.01062664434</v>
      </c>
      <c r="V1567" s="160">
        <f>IF(V1352+V1353-V1351-V1514+V1462&gt;0,'Assumptions (Hydro)'!U22*(V1352+V1353-V1351-V1514+V1462)-'Assumptions (Hydro)'!U23*Model!V1350/10^3,'Assumptions (Hydro)'!U23*Model!V1350/10^3)</f>
        <v>0.01080896985</v>
      </c>
      <c r="W1567" s="160">
        <f>IF(W1352+W1353-W1351-W1514+W1462&gt;0,'Assumptions (Hydro)'!V22*(W1352+W1353-W1351-W1514+W1462)-'Assumptions (Hydro)'!V23*Model!W1350/10^3,'Assumptions (Hydro)'!V23*Model!W1350/10^3)</f>
        <v>0.01137824397</v>
      </c>
      <c r="X1567" s="160">
        <f>IF(X1352+X1353-X1351-X1514+X1462&gt;0,'Assumptions (Hydro)'!W22*(X1352+X1353-X1351-X1514+X1462)-'Assumptions (Hydro)'!W23*Model!X1350/10^3,'Assumptions (Hydro)'!W23*Model!X1350/10^3)</f>
        <v>0.01100970582</v>
      </c>
      <c r="Y1567" s="160">
        <f>IF(Y1352+Y1353-Y1351-Y1514+Y1462&gt;0,'Assumptions (Hydro)'!X22*(Y1352+Y1353-Y1351-Y1514+Y1462)-'Assumptions (Hydro)'!X23*Model!Y1350/10^3,'Assumptions (Hydro)'!X23*Model!Y1350/10^3)</f>
        <v>0.01066438288</v>
      </c>
      <c r="Z1567" s="160">
        <f>IF(Z1352+Z1353-Z1351-Z1514+Z1462&gt;0,'Assumptions (Hydro)'!Y22*(Z1352+Z1353-Z1351-Z1514+Z1462)-'Assumptions (Hydro)'!Y23*Model!Z1350/10^3,'Assumptions (Hydro)'!Y23*Model!Z1350/10^3)</f>
        <v>0.01043036385</v>
      </c>
      <c r="AA1567" s="160">
        <f>IF(AA1352+AA1353-AA1351-AA1514+AA1462&gt;0,'Assumptions (Hydro)'!Z22*(AA1352+AA1353-AA1351-AA1514+AA1462)-'Assumptions (Hydro)'!Z23*Model!AA1350/10^3,'Assumptions (Hydro)'!Z23*Model!AA1350/10^3)</f>
        <v>0.01023029528</v>
      </c>
      <c r="AB1567" s="160">
        <f>IF(AB1352+AB1353-AB1351-AB1514+AB1462&gt;0,'Assumptions (Hydro)'!AA22*(AB1352+AB1353-AB1351-AB1514+AB1462)-'Assumptions (Hydro)'!AA23*Model!AB1350/10^3,'Assumptions (Hydro)'!AA23*Model!AB1350/10^3)</f>
        <v>0.01016216107</v>
      </c>
      <c r="AC1567" s="160">
        <f>IF(AC1352+AC1353-AC1351-AC1514+AC1462&gt;0,'Assumptions (Hydro)'!AB22*(AC1352+AC1353-AC1351-AC1514+AC1462)-'Assumptions (Hydro)'!AB23*Model!AC1350/10^3,'Assumptions (Hydro)'!AB23*Model!AC1350/10^3)</f>
        <v>0.009892795621</v>
      </c>
      <c r="AD1567" s="160">
        <f>IF(AD1352+AD1353-AD1351-AD1514+AD1462&gt;0,'Assumptions (Hydro)'!AC22*(AD1352+AD1353-AD1351-AD1514+AD1462)-'Assumptions (Hydro)'!AC23*Model!AD1350/10^3,'Assumptions (Hydro)'!AC23*Model!AD1350/10^3)</f>
        <v>0.009665990947</v>
      </c>
      <c r="AE1567" s="160">
        <f>IF(AE1352+AE1353-AE1351-AE1514+AE1462&gt;0,'Assumptions (Hydro)'!AD22*(AE1352+AE1353-AE1351-AE1514+AE1462)-'Assumptions (Hydro)'!AD23*Model!AE1350/10^3,'Assumptions (Hydro)'!AD23*Model!AE1350/10^3)</f>
        <v>0.009396295031</v>
      </c>
      <c r="AF1567" s="160">
        <f>IF(AF1352+AF1353-AF1351-AF1514+AF1462&gt;0,'Assumptions (Hydro)'!AE22*(AF1352+AF1353-AF1351-AF1514+AF1462)-'Assumptions (Hydro)'!AE23*Model!AF1350/10^3,'Assumptions (Hydro)'!AE23*Model!AF1350/10^3)</f>
        <v>0.009127204153</v>
      </c>
      <c r="AG1567" s="160">
        <f>IF(AG1352+AG1353-AG1351-AG1514+AG1462&gt;0,'Assumptions (Hydro)'!AF22*(AG1352+AG1353-AG1351-AG1514+AG1462)-'Assumptions (Hydro)'!AF23*Model!AG1350/10^3,'Assumptions (Hydro)'!AF23*Model!AG1350/10^3)</f>
        <v>0.008867056486</v>
      </c>
      <c r="AH1567" s="160">
        <f>IF(AH1352+AH1353-AH1351-AH1514+AH1462&gt;0,'Assumptions (Hydro)'!AG22*(AH1352+AH1353-AH1351-AH1514+AH1462)-'Assumptions (Hydro)'!AG23*Model!AH1350/10^3,'Assumptions (Hydro)'!AG23*Model!AH1350/10^3)</f>
        <v>0.008611982709</v>
      </c>
      <c r="AI1567" s="160">
        <f>IF(AI1352+AI1353-AI1351-AI1514+AI1462&gt;0,'Assumptions (Hydro)'!AH22*(AI1352+AI1353-AI1351-AI1514+AI1462)-'Assumptions (Hydro)'!AH23*Model!AI1350/10^3,'Assumptions (Hydro)'!AH23*Model!AI1350/10^3)</f>
        <v>0.008267443897</v>
      </c>
      <c r="AJ1567" s="160">
        <f>IF(AJ1352+AJ1353-AJ1351-AJ1514+AJ1462&gt;0,'Assumptions (Hydro)'!AI22*(AJ1352+AJ1353-AJ1351-AJ1514+AJ1462)-'Assumptions (Hydro)'!AI23*Model!AJ1350/10^3,'Assumptions (Hydro)'!AI23*Model!AJ1350/10^3)</f>
        <v>0.007905396338</v>
      </c>
      <c r="AK1567" s="160">
        <f>IF(AK1352+AK1353-AK1351-AK1514+AK1462&gt;0,'Assumptions (Hydro)'!AJ22*(AK1352+AK1353-AK1351-AK1514+AK1462)-'Assumptions (Hydro)'!AJ23*Model!AK1350/10^3,'Assumptions (Hydro)'!AJ23*Model!AK1350/10^3)</f>
        <v>0.007533895407</v>
      </c>
      <c r="AL1567" s="160">
        <f>IF(AL1352+AL1353-AL1351-AL1514+AL1462&gt;0,'Assumptions (Hydro)'!AK22*(AL1352+AL1353-AL1351-AL1514+AL1462)-'Assumptions (Hydro)'!AK23*Model!AL1350/10^3,'Assumptions (Hydro)'!AK23*Model!AL1350/10^3)</f>
        <v>0.007168607226</v>
      </c>
      <c r="AM1567" s="160">
        <f>IF(AM1352+AM1353-AM1351-AM1514+AM1462&gt;0,'Assumptions (Hydro)'!AL22*(AM1352+AM1353-AM1351-AM1514+AM1462)-'Assumptions (Hydro)'!AL23*Model!AM1350/10^3,'Assumptions (Hydro)'!AL23*Model!AM1350/10^3)</f>
        <v>0.006832649381</v>
      </c>
      <c r="AN1567" s="160">
        <f>IF(AN1352+AN1353-AN1351-AN1514+AN1462&gt;0,'Assumptions (Hydro)'!AM22*(AN1352+AN1353-AN1351-AN1514+AN1462)-'Assumptions (Hydro)'!AM23*Model!AN1350/10^3,'Assumptions (Hydro)'!AM23*Model!AN1350/10^3)</f>
        <v>0.006468692273</v>
      </c>
      <c r="AO1567" s="160">
        <f>IF(AO1352+AO1353-AO1351-AO1514+AO1462&gt;0,'Assumptions (Hydro)'!AN22*(AO1352+AO1353-AO1351-AO1514+AO1462)-'Assumptions (Hydro)'!AN23*Model!AO1350/10^3,'Assumptions (Hydro)'!AN23*Model!AO1350/10^3)</f>
        <v>0.006114147389</v>
      </c>
      <c r="AP1567" s="160">
        <f>IF(AP1352+AP1353-AP1351-AP1514+AP1462&gt;0,'Assumptions (Hydro)'!AO22*(AP1352+AP1353-AP1351-AP1514+AP1462)-'Assumptions (Hydro)'!AO23*Model!AP1350/10^3,'Assumptions (Hydro)'!AO23*Model!AP1350/10^3)</f>
        <v>0.005737908093</v>
      </c>
      <c r="AQ1567" s="160">
        <f>IF(AQ1352+AQ1353-AQ1351-AQ1514+AQ1462&gt;0,'Assumptions (Hydro)'!AP22*(AQ1352+AQ1353-AQ1351-AQ1514+AQ1462)-'Assumptions (Hydro)'!AP23*Model!AQ1350/10^3,'Assumptions (Hydro)'!AP23*Model!AQ1350/10^3)</f>
        <v>0.005324271714</v>
      </c>
      <c r="AR1567" s="160">
        <f>IF(AR1352+AR1353-AR1351-AR1514+AR1462&gt;0,'Assumptions (Hydro)'!AQ22*(AR1352+AR1353-AR1351-AR1514+AR1462)-'Assumptions (Hydro)'!AQ23*Model!AR1350/10^3,'Assumptions (Hydro)'!AQ23*Model!AR1350/10^3)</f>
        <v>0.004884604431</v>
      </c>
      <c r="AS1567" s="160">
        <f>IF(AS1352+AS1353-AS1351-AS1514+AS1462&gt;0,'Assumptions (Hydro)'!AR22*(AS1352+AS1353-AS1351-AS1514+AS1462)-'Assumptions (Hydro)'!AR23*Model!AS1350/10^3,'Assumptions (Hydro)'!AR23*Model!AS1350/10^3)</f>
        <v>0.00442244662</v>
      </c>
      <c r="AT1567" s="160">
        <f>IF(AT1352+AT1353-AT1351-AT1514+AT1462&gt;0,'Assumptions (Hydro)'!AS22*(AT1352+AT1353-AT1351-AT1514+AT1462)-'Assumptions (Hydro)'!AS23*Model!AT1350/10^3,'Assumptions (Hydro)'!AS23*Model!AT1350/10^3)</f>
        <v>0.003946139796</v>
      </c>
      <c r="AU1567" s="160">
        <f>IF(AU1352+AU1353-AU1351-AU1514+AU1462&gt;0,'Assumptions (Hydro)'!AT22*(AU1352+AU1353-AU1351-AU1514+AU1462)-'Assumptions (Hydro)'!AT23*Model!AU1350/10^3,'Assumptions (Hydro)'!AT23*Model!AU1350/10^3)</f>
        <v>0.003454171867</v>
      </c>
      <c r="AV1567" s="160">
        <f>IF(AV1352+AV1353-AV1351-AV1514+AV1462&gt;0,'Assumptions (Hydro)'!AU22*(AV1352+AV1353-AV1351-AV1514+AV1462)-'Assumptions (Hydro)'!AU23*Model!AV1350/10^3,'Assumptions (Hydro)'!AU23*Model!AV1350/10^3)</f>
        <v>0.002940007174</v>
      </c>
      <c r="AW1567" s="160">
        <f>IF(AW1352+AW1353-AW1351-AW1514+AW1462&gt;0,'Assumptions (Hydro)'!AV22*(AW1352+AW1353-AW1351-AW1514+AW1462)-'Assumptions (Hydro)'!AV23*Model!AW1350/10^3,'Assumptions (Hydro)'!AV23*Model!AW1350/10^3)</f>
        <v>0.002394273524</v>
      </c>
      <c r="AX1567" s="160">
        <f>IF(AX1352+AX1353-AX1351-AX1514+AX1462&gt;0,'Assumptions (Hydro)'!AW22*(AX1352+AX1353-AX1351-AX1514+AX1462)-'Assumptions (Hydro)'!AW23*Model!AX1350/10^3,'Assumptions (Hydro)'!AW23*Model!AX1350/10^3)</f>
        <v>0.001837355483</v>
      </c>
      <c r="AY1567" s="160">
        <f>IF(AY1352+AY1353-AY1351-AY1514+AY1462&gt;0,'Assumptions (Hydro)'!AX22*(AY1352+AY1353-AY1351-AY1514+AY1462)-'Assumptions (Hydro)'!AX23*Model!AY1350/10^3,'Assumptions (Hydro)'!AX23*Model!AY1350/10^3)</f>
        <v>0.001280557489</v>
      </c>
      <c r="AZ1567" s="160">
        <f>IF(AZ1352+AZ1353-AZ1351-AZ1514+AZ1462&gt;0,'Assumptions (Hydro)'!AY22*(AZ1352+AZ1353-AZ1351-AZ1514+AZ1462)-'Assumptions (Hydro)'!AY23*Model!AZ1350/10^3,'Assumptions (Hydro)'!AY23*Model!AZ1350/10^3)</f>
        <v>0.0006597824862</v>
      </c>
      <c r="BA1567" s="160">
        <f>IF(BA1352+BA1353-BA1351-BA1514+BA1462&gt;0,'Assumptions (Hydro)'!AZ22*(BA1352+BA1353-BA1351-BA1514+BA1462)-'Assumptions (Hydro)'!AZ23*Model!BA1350/10^3,'Assumptions (Hydro)'!AZ23*Model!BA1350/10^3)</f>
        <v>0</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448.2</v>
      </c>
      <c r="Y2023" s="167">
        <f>X2023-'Assumptions (Biomass)'!X42+X2030</f>
        <v>448.2</v>
      </c>
      <c r="Z2023" s="167">
        <f>Y2023-'Assumptions (Biomass)'!Y42+Y2030</f>
        <v>448.2</v>
      </c>
      <c r="AA2023" s="167">
        <f>Z2023-'Assumptions (Biomass)'!Z42+Z2030</f>
        <v>448.2</v>
      </c>
      <c r="AB2023" s="167">
        <f>AA2023-'Assumptions (Biomass)'!AA42+AA2030</f>
        <v>448.2</v>
      </c>
      <c r="AC2023" s="167">
        <f>AB2023-'Assumptions (Biomass)'!AB42+AB2030</f>
        <v>448.2</v>
      </c>
      <c r="AD2023" s="167">
        <f>AC2023-'Assumptions (Biomass)'!AC42+AC2030</f>
        <v>448.2</v>
      </c>
      <c r="AE2023" s="167">
        <f>AD2023-'Assumptions (Biomass)'!AD42+AD2030</f>
        <v>448.2</v>
      </c>
      <c r="AF2023" s="167">
        <f>AE2023-'Assumptions (Biomass)'!AE42+AE2030</f>
        <v>448.2</v>
      </c>
      <c r="AG2023" s="167">
        <f>AF2023-'Assumptions (Biomass)'!AF42+AF2030</f>
        <v>448.2</v>
      </c>
      <c r="AH2023" s="167">
        <f>AG2023-'Assumptions (Biomass)'!AG42+AG2030</f>
        <v>448.2</v>
      </c>
      <c r="AI2023" s="167">
        <f>AH2023-'Assumptions (Biomass)'!AH42+AH2030</f>
        <v>448.2</v>
      </c>
      <c r="AJ2023" s="167">
        <f>AI2023-'Assumptions (Biomass)'!AI42+AI2030</f>
        <v>448.2</v>
      </c>
      <c r="AK2023" s="167">
        <f>AJ2023-'Assumptions (Biomass)'!AJ42+AJ2030</f>
        <v>448.2</v>
      </c>
      <c r="AL2023" s="167">
        <f>AK2023-'Assumptions (Biomass)'!AK42+AK2030</f>
        <v>448.2</v>
      </c>
      <c r="AM2023" s="167">
        <f>AL2023-'Assumptions (Biomass)'!AL42+AL2030</f>
        <v>448.2</v>
      </c>
      <c r="AN2023" s="167">
        <f>AM2023-'Assumptions (Biomass)'!AM42+AM2030</f>
        <v>448.2</v>
      </c>
      <c r="AO2023" s="167">
        <f>AN2023-'Assumptions (Biomass)'!AN42+AN2030</f>
        <v>448.2</v>
      </c>
      <c r="AP2023" s="167">
        <f>AO2023-'Assumptions (Biomass)'!AO42+AO2030</f>
        <v>448.2</v>
      </c>
      <c r="AQ2023" s="167">
        <f>AP2023-'Assumptions (Biomass)'!AP42+AP2030</f>
        <v>448.2</v>
      </c>
      <c r="AR2023" s="167">
        <f>AQ2023-'Assumptions (Biomass)'!AQ42+AQ2030</f>
        <v>448.2</v>
      </c>
      <c r="AS2023" s="167">
        <f>AR2023-'Assumptions (Biomass)'!AR42+AR2030</f>
        <v>448.2</v>
      </c>
      <c r="AT2023" s="167">
        <f>AS2023-'Assumptions (Biomass)'!AS42+AS2030</f>
        <v>448.2</v>
      </c>
      <c r="AU2023" s="167">
        <f>AT2023-'Assumptions (Biomass)'!AT42+AT2030</f>
        <v>448.2</v>
      </c>
      <c r="AV2023" s="167">
        <f>AU2023-'Assumptions (Biomass)'!AU42+AU2030</f>
        <v>448.2</v>
      </c>
      <c r="AW2023" s="167">
        <f>AV2023-'Assumptions (Biomass)'!AV42+AV2030</f>
        <v>448.2</v>
      </c>
      <c r="AX2023" s="167">
        <f>AW2023-'Assumptions (Biomass)'!AW42+AW2030</f>
        <v>448.2</v>
      </c>
      <c r="AY2023" s="167">
        <f>AX2023-'Assumptions (Biomass)'!AX42+AX2030</f>
        <v>448.2</v>
      </c>
      <c r="AZ2023" s="167">
        <f>AY2023-'Assumptions (Biomass)'!AY42+AY2030</f>
        <v>448.2</v>
      </c>
      <c r="BA2023" s="167">
        <f>AZ2023-'Assumptions (Biomass)'!AZ42+AZ2030</f>
        <v>448.2</v>
      </c>
    </row>
    <row r="2024" ht="15.75" customHeight="1">
      <c r="A2024" s="313" t="s">
        <v>350</v>
      </c>
      <c r="B2024" s="24" t="s">
        <v>149</v>
      </c>
      <c r="C2024" s="171">
        <v>193.3</v>
      </c>
      <c r="D2024" s="171">
        <v>203.9</v>
      </c>
      <c r="E2024" s="171">
        <v>203.9</v>
      </c>
      <c r="F2024" s="171">
        <v>242.2</v>
      </c>
      <c r="G2024" s="171">
        <v>243.6</v>
      </c>
      <c r="H2024" s="171">
        <v>253.2</v>
      </c>
      <c r="I2024" s="171">
        <v>253.2</v>
      </c>
      <c r="J2024" s="171">
        <v>266.0</v>
      </c>
      <c r="K2024" s="171">
        <v>267.6</v>
      </c>
      <c r="L2024" s="171">
        <v>290.0</v>
      </c>
      <c r="M2024" s="171">
        <v>298.0</v>
      </c>
      <c r="N2024" s="171">
        <v>305.4</v>
      </c>
      <c r="O2024" s="171">
        <v>416.4</v>
      </c>
      <c r="P2024" s="171">
        <v>416.4</v>
      </c>
      <c r="Q2024" s="171">
        <v>470.7</v>
      </c>
      <c r="R2024" s="171">
        <v>472.1</v>
      </c>
      <c r="S2024" s="171">
        <v>460.1</v>
      </c>
      <c r="T2024" s="171">
        <v>460.1</v>
      </c>
      <c r="U2024" s="171">
        <v>448.2</v>
      </c>
      <c r="V2024" s="314">
        <f t="shared" ref="V2024:W2024" si="70">U2024</f>
        <v>448.2</v>
      </c>
      <c r="W2024" s="314">
        <f t="shared" si="70"/>
        <v>448.2</v>
      </c>
      <c r="X2024" s="154">
        <f t="shared" ref="X2024:AZ2024" si="71">$W2024+($BA$2024-$W$2024)/($BA$2-$W$2)*W$1</f>
        <v>433.26</v>
      </c>
      <c r="Y2024" s="154">
        <f t="shared" si="71"/>
        <v>418.32</v>
      </c>
      <c r="Z2024" s="154">
        <f t="shared" si="71"/>
        <v>403.38</v>
      </c>
      <c r="AA2024" s="154">
        <f t="shared" si="71"/>
        <v>388.44</v>
      </c>
      <c r="AB2024" s="154">
        <f t="shared" si="71"/>
        <v>373.5</v>
      </c>
      <c r="AC2024" s="154">
        <f t="shared" si="71"/>
        <v>358.56</v>
      </c>
      <c r="AD2024" s="154">
        <f t="shared" si="71"/>
        <v>343.62</v>
      </c>
      <c r="AE2024" s="154">
        <f t="shared" si="71"/>
        <v>328.68</v>
      </c>
      <c r="AF2024" s="154">
        <f t="shared" si="71"/>
        <v>313.74</v>
      </c>
      <c r="AG2024" s="154">
        <f t="shared" si="71"/>
        <v>298.8</v>
      </c>
      <c r="AH2024" s="154">
        <f t="shared" si="71"/>
        <v>283.86</v>
      </c>
      <c r="AI2024" s="154">
        <f t="shared" si="71"/>
        <v>268.92</v>
      </c>
      <c r="AJ2024" s="154">
        <f t="shared" si="71"/>
        <v>253.98</v>
      </c>
      <c r="AK2024" s="154">
        <f t="shared" si="71"/>
        <v>239.04</v>
      </c>
      <c r="AL2024" s="154">
        <f t="shared" si="71"/>
        <v>224.1</v>
      </c>
      <c r="AM2024" s="154">
        <f t="shared" si="71"/>
        <v>209.16</v>
      </c>
      <c r="AN2024" s="154">
        <f t="shared" si="71"/>
        <v>194.22</v>
      </c>
      <c r="AO2024" s="154">
        <f t="shared" si="71"/>
        <v>179.28</v>
      </c>
      <c r="AP2024" s="154">
        <f t="shared" si="71"/>
        <v>164.34</v>
      </c>
      <c r="AQ2024" s="154">
        <f t="shared" si="71"/>
        <v>149.4</v>
      </c>
      <c r="AR2024" s="154">
        <f t="shared" si="71"/>
        <v>134.46</v>
      </c>
      <c r="AS2024" s="154">
        <f t="shared" si="71"/>
        <v>119.52</v>
      </c>
      <c r="AT2024" s="154">
        <f t="shared" si="71"/>
        <v>104.58</v>
      </c>
      <c r="AU2024" s="154">
        <f t="shared" si="71"/>
        <v>89.64</v>
      </c>
      <c r="AV2024" s="154">
        <f t="shared" si="71"/>
        <v>74.7</v>
      </c>
      <c r="AW2024" s="154">
        <f t="shared" si="71"/>
        <v>59.76</v>
      </c>
      <c r="AX2024" s="154">
        <f t="shared" si="71"/>
        <v>44.82</v>
      </c>
      <c r="AY2024" s="154">
        <f t="shared" si="71"/>
        <v>29.88</v>
      </c>
      <c r="AZ2024" s="154">
        <f t="shared" si="71"/>
        <v>14.94</v>
      </c>
      <c r="BA2024" s="155">
        <f>Inputs!$H$11</f>
        <v>0</v>
      </c>
    </row>
    <row r="2025" ht="15.75" customHeight="1">
      <c r="A2025" s="315" t="s">
        <v>28</v>
      </c>
      <c r="B2025" s="38" t="s">
        <v>150</v>
      </c>
      <c r="C2025" s="156">
        <v>1.152246</v>
      </c>
      <c r="D2025" s="156">
        <v>0.897611</v>
      </c>
      <c r="E2025" s="156">
        <v>1.073462</v>
      </c>
      <c r="F2025" s="156">
        <v>1.03616</v>
      </c>
      <c r="G2025" s="156">
        <v>0.857217</v>
      </c>
      <c r="H2025" s="156">
        <v>0.851698</v>
      </c>
      <c r="I2025" s="156">
        <v>0.892044</v>
      </c>
      <c r="J2025" s="156">
        <v>0.914164</v>
      </c>
      <c r="K2025" s="156">
        <v>0.975599</v>
      </c>
      <c r="L2025" s="156">
        <v>0.649298</v>
      </c>
      <c r="M2025" s="156">
        <v>0.900074</v>
      </c>
      <c r="N2025" s="156">
        <v>0.928281</v>
      </c>
      <c r="O2025" s="156">
        <v>0.983984</v>
      </c>
      <c r="P2025" s="156">
        <v>0.992694</v>
      </c>
      <c r="Q2025" s="156">
        <v>1.074785</v>
      </c>
      <c r="R2025" s="156">
        <v>0.65658</v>
      </c>
      <c r="S2025" s="156">
        <v>0.947653</v>
      </c>
      <c r="T2025" s="156">
        <v>0.908357</v>
      </c>
      <c r="U2025" s="156">
        <v>1.004874</v>
      </c>
      <c r="V2025" s="242">
        <f t="shared" ref="V2025:W2025" si="72">U2025</f>
        <v>1.004874</v>
      </c>
      <c r="W2025" s="242">
        <f t="shared" si="72"/>
        <v>1.004874</v>
      </c>
      <c r="X2025" s="154">
        <f t="shared" ref="X2025:AZ2025" si="73">$W2025+($BA$2025-$W$2025)/($BA$2-$W$2)*W$1</f>
        <v>0.9713782</v>
      </c>
      <c r="Y2025" s="154">
        <f t="shared" si="73"/>
        <v>0.9378824</v>
      </c>
      <c r="Z2025" s="154">
        <f t="shared" si="73"/>
        <v>0.9043866</v>
      </c>
      <c r="AA2025" s="154">
        <f t="shared" si="73"/>
        <v>0.8708908</v>
      </c>
      <c r="AB2025" s="154">
        <f t="shared" si="73"/>
        <v>0.837395</v>
      </c>
      <c r="AC2025" s="154">
        <f t="shared" si="73"/>
        <v>0.8038992</v>
      </c>
      <c r="AD2025" s="154">
        <f t="shared" si="73"/>
        <v>0.7704034</v>
      </c>
      <c r="AE2025" s="154">
        <f t="shared" si="73"/>
        <v>0.7369076</v>
      </c>
      <c r="AF2025" s="154">
        <f t="shared" si="73"/>
        <v>0.7034118</v>
      </c>
      <c r="AG2025" s="154">
        <f t="shared" si="73"/>
        <v>0.669916</v>
      </c>
      <c r="AH2025" s="154">
        <f t="shared" si="73"/>
        <v>0.6364202</v>
      </c>
      <c r="AI2025" s="154">
        <f t="shared" si="73"/>
        <v>0.6029244</v>
      </c>
      <c r="AJ2025" s="154">
        <f t="shared" si="73"/>
        <v>0.5694286</v>
      </c>
      <c r="AK2025" s="154">
        <f t="shared" si="73"/>
        <v>0.5359328</v>
      </c>
      <c r="AL2025" s="154">
        <f t="shared" si="73"/>
        <v>0.502437</v>
      </c>
      <c r="AM2025" s="154">
        <f t="shared" si="73"/>
        <v>0.4689412</v>
      </c>
      <c r="AN2025" s="154">
        <f t="shared" si="73"/>
        <v>0.4354454</v>
      </c>
      <c r="AO2025" s="154">
        <f t="shared" si="73"/>
        <v>0.4019496</v>
      </c>
      <c r="AP2025" s="154">
        <f t="shared" si="73"/>
        <v>0.3684538</v>
      </c>
      <c r="AQ2025" s="154">
        <f t="shared" si="73"/>
        <v>0.334958</v>
      </c>
      <c r="AR2025" s="154">
        <f t="shared" si="73"/>
        <v>0.3014622</v>
      </c>
      <c r="AS2025" s="154">
        <f t="shared" si="73"/>
        <v>0.2679664</v>
      </c>
      <c r="AT2025" s="154">
        <f t="shared" si="73"/>
        <v>0.2344706</v>
      </c>
      <c r="AU2025" s="154">
        <f t="shared" si="73"/>
        <v>0.2009748</v>
      </c>
      <c r="AV2025" s="154">
        <f t="shared" si="73"/>
        <v>0.167479</v>
      </c>
      <c r="AW2025" s="154">
        <f t="shared" si="73"/>
        <v>0.1339832</v>
      </c>
      <c r="AX2025" s="154">
        <f t="shared" si="73"/>
        <v>0.1004874</v>
      </c>
      <c r="AY2025" s="154">
        <f t="shared" si="73"/>
        <v>0.0669916</v>
      </c>
      <c r="AZ2025" s="154">
        <f t="shared" si="73"/>
        <v>0.0334958</v>
      </c>
      <c r="BA2025" s="243">
        <f>Inputs!$I$11</f>
        <v>0</v>
      </c>
    </row>
    <row r="2026" ht="15.75" customHeight="1">
      <c r="A2026" s="315" t="s">
        <v>31</v>
      </c>
      <c r="B2026" s="159" t="s">
        <v>351</v>
      </c>
      <c r="C2026" s="160">
        <f>'Assumptions (Biomass)'!B18*Model!C2024/10^9+'Assumptions (Biomass)'!B19*Model!C2025/10^3</f>
        <v>0.01933079868</v>
      </c>
      <c r="D2026" s="160">
        <f>'Assumptions (Biomass)'!C18*Model!D2024/10^9+'Assumptions (Biomass)'!C19*Model!D2025/10^3</f>
        <v>0.01953342005</v>
      </c>
      <c r="E2026" s="160">
        <f>'Assumptions (Biomass)'!D18*Model!E2024/10^9+'Assumptions (Biomass)'!D19*Model!E2025/10^3</f>
        <v>0.02060306493</v>
      </c>
      <c r="F2026" s="160">
        <f>'Assumptions (Biomass)'!E18*Model!F2024/10^9+'Assumptions (Biomass)'!E19*Model!F2025/10^3</f>
        <v>0.02396559169</v>
      </c>
      <c r="G2026" s="160">
        <f>'Assumptions (Biomass)'!F18*Model!G2024/10^9+'Assumptions (Biomass)'!F19*Model!G2025/10^3</f>
        <v>0.02379469103</v>
      </c>
      <c r="H2026" s="160">
        <f>'Assumptions (Biomass)'!G18*Model!H2024/10^9+'Assumptions (Biomass)'!G19*Model!H2025/10^3</f>
        <v>0.02503409754</v>
      </c>
      <c r="I2026" s="160">
        <f>'Assumptions (Biomass)'!H18*Model!I2024/10^9+'Assumptions (Biomass)'!H19*Model!I2025/10^3</f>
        <v>0.02568032936</v>
      </c>
      <c r="J2026" s="160">
        <f>'Assumptions (Biomass)'!I18*Model!J2024/10^9+'Assumptions (Biomass)'!I19*Model!J2025/10^3</f>
        <v>0.02738777173</v>
      </c>
      <c r="K2026" s="160">
        <f>'Assumptions (Biomass)'!J18*Model!K2024/10^9+'Assumptions (Biomass)'!J19*Model!K2025/10^3</f>
        <v>0.02832242611</v>
      </c>
      <c r="L2026" s="160">
        <f>'Assumptions (Biomass)'!K18*Model!L2024/10^9+'Assumptions (Biomass)'!K19*Model!L2025/10^3</f>
        <v>0.02942029893</v>
      </c>
      <c r="M2026" s="160">
        <f>'Assumptions (Biomass)'!L18*Model!M2024/10^9+'Assumptions (Biomass)'!L19*Model!M2025/10^3</f>
        <v>0.03188067349</v>
      </c>
      <c r="N2026" s="160">
        <f>'Assumptions (Biomass)'!M18*Model!N2024/10^9+'Assumptions (Biomass)'!M19*Model!N2025/10^3</f>
        <v>0.03331727143</v>
      </c>
      <c r="O2026" s="160">
        <f>'Assumptions (Biomass)'!N18*Model!O2024/10^9+'Assumptions (Biomass)'!N19*Model!O2025/10^3</f>
        <v>0.04493177129</v>
      </c>
      <c r="P2026" s="160">
        <f>'Assumptions (Biomass)'!O18*Model!P2024/10^9+'Assumptions (Biomass)'!O19*Model!P2025/10^3</f>
        <v>0.04582335611</v>
      </c>
      <c r="Q2026" s="160">
        <f>'Assumptions (Biomass)'!P18*Model!Q2024/10^9+'Assumptions (Biomass)'!P19*Model!Q2025/10^3</f>
        <v>0.0525413866</v>
      </c>
      <c r="R2026" s="160">
        <f>'Assumptions (Biomass)'!Q18*Model!R2024/10^9+'Assumptions (Biomass)'!Q19*Model!R2025/10^3</f>
        <v>0.05155200541</v>
      </c>
      <c r="S2026" s="160">
        <f>'Assumptions (Biomass)'!R18*Model!S2024/10^9+'Assumptions (Biomass)'!R19*Model!S2025/10^3</f>
        <v>0.05278434639</v>
      </c>
      <c r="T2026" s="160">
        <f>'Assumptions (Biomass)'!S18*Model!T2024/10^9+'Assumptions (Biomass)'!S19*Model!T2025/10^3</f>
        <v>0.0535743683</v>
      </c>
      <c r="U2026" s="160">
        <f>'Assumptions (Biomass)'!T18*Model!U2024/10^9+'Assumptions (Biomass)'!T19*Model!U2025/10^3</f>
        <v>0.05381984384</v>
      </c>
      <c r="V2026" s="160">
        <f>'Assumptions (Biomass)'!U18*Model!V2024/10^9+'Assumptions (Biomass)'!U19*Model!V2025/10^3</f>
        <v>0.05483672875</v>
      </c>
      <c r="W2026" s="160">
        <f>'Assumptions (Biomass)'!V18*Model!W2024/10^9+'Assumptions (Biomass)'!V19*Model!W2025/10^3</f>
        <v>0.05587282692</v>
      </c>
      <c r="X2026" s="160">
        <f>'Assumptions (Biomass)'!W18*Model!X2024/10^9+'Assumptions (Biomass)'!W19*Model!X2025/10^3</f>
        <v>0.05503088466</v>
      </c>
      <c r="Y2026" s="160">
        <f>'Assumptions (Biomass)'!X18*Model!Y2024/10^9+'Assumptions (Biomass)'!X19*Model!Y2025/10^3</f>
        <v>0.05413718053</v>
      </c>
      <c r="Z2026" s="160">
        <f>'Assumptions (Biomass)'!Y18*Model!Z2024/10^9+'Assumptions (Biomass)'!Y19*Model!Z2025/10^3</f>
        <v>0.05319005908</v>
      </c>
      <c r="AA2026" s="160">
        <f>'Assumptions (Biomass)'!Z18*Model!AA2024/10^9+'Assumptions (Biomass)'!Z19*Model!AA2025/10^3</f>
        <v>0.0521878208</v>
      </c>
      <c r="AB2026" s="160">
        <f>'Assumptions (Biomass)'!AA18*Model!AB2024/10^9+'Assumptions (Biomass)'!AA19*Model!AB2025/10^3</f>
        <v>0.05112872104</v>
      </c>
      <c r="AC2026" s="160">
        <f>'Assumptions (Biomass)'!AB18*Model!AC2024/10^9+'Assumptions (Biomass)'!AB19*Model!AC2025/10^3</f>
        <v>0.05001096886</v>
      </c>
      <c r="AD2026" s="160">
        <f>'Assumptions (Biomass)'!AC18*Model!AD2024/10^9+'Assumptions (Biomass)'!AC19*Model!AD2025/10^3</f>
        <v>0.04883272598</v>
      </c>
      <c r="AE2026" s="160">
        <f>'Assumptions (Biomass)'!AD18*Model!AE2024/10^9+'Assumptions (Biomass)'!AD19*Model!AE2025/10^3</f>
        <v>0.04759210557</v>
      </c>
      <c r="AF2026" s="160">
        <f>'Assumptions (Biomass)'!AE18*Model!AF2024/10^9+'Assumptions (Biomass)'!AE19*Model!AF2025/10^3</f>
        <v>0.04628717111</v>
      </c>
      <c r="AG2026" s="160">
        <f>'Assumptions (Biomass)'!AF18*Model!AG2024/10^9+'Assumptions (Biomass)'!AF19*Model!AG2025/10^3</f>
        <v>0.04491593515</v>
      </c>
      <c r="AH2026" s="160">
        <f>'Assumptions (Biomass)'!AG18*Model!AH2024/10^9+'Assumptions (Biomass)'!AG19*Model!AH2025/10^3</f>
        <v>0.04347635811</v>
      </c>
      <c r="AI2026" s="160">
        <f>'Assumptions (Biomass)'!AH18*Model!AI2024/10^9+'Assumptions (Biomass)'!AH19*Model!AI2025/10^3</f>
        <v>0.04196634702</v>
      </c>
      <c r="AJ2026" s="160">
        <f>'Assumptions (Biomass)'!AI18*Model!AJ2024/10^9+'Assumptions (Biomass)'!AI19*Model!AJ2025/10^3</f>
        <v>0.04038375419</v>
      </c>
      <c r="AK2026" s="160">
        <f>'Assumptions (Biomass)'!AJ18*Model!AK2024/10^9+'Assumptions (Biomass)'!AJ19*Model!AK2025/10^3</f>
        <v>0.03872637593</v>
      </c>
      <c r="AL2026" s="160">
        <f>'Assumptions (Biomass)'!AK18*Model!AL2024/10^9+'Assumptions (Biomass)'!AK19*Model!AL2025/10^3</f>
        <v>0.03699195119</v>
      </c>
      <c r="AM2026" s="160">
        <f>'Assumptions (Biomass)'!AL18*Model!AM2024/10^9+'Assumptions (Biomass)'!AL19*Model!AM2025/10^3</f>
        <v>0.03517816017</v>
      </c>
      <c r="AN2026" s="160">
        <f>'Assumptions (Biomass)'!AM18*Model!AN2024/10^9+'Assumptions (Biomass)'!AM19*Model!AN2025/10^3</f>
        <v>0.03328262292</v>
      </c>
      <c r="AO2026" s="160">
        <f>'Assumptions (Biomass)'!AN18*Model!AO2024/10^9+'Assumptions (Biomass)'!AN19*Model!AO2025/10^3</f>
        <v>0.03130289787</v>
      </c>
      <c r="AP2026" s="160">
        <f>'Assumptions (Biomass)'!AO18*Model!AP2024/10^9+'Assumptions (Biomass)'!AO19*Model!AP2025/10^3</f>
        <v>0.0292364804</v>
      </c>
      <c r="AQ2026" s="160">
        <f>'Assumptions (Biomass)'!AP18*Model!AQ2024/10^9+'Assumptions (Biomass)'!AP19*Model!AQ2025/10^3</f>
        <v>0.02708080128</v>
      </c>
      <c r="AR2026" s="160">
        <f>'Assumptions (Biomass)'!AQ18*Model!AR2024/10^9+'Assumptions (Biomass)'!AQ19*Model!AR2025/10^3</f>
        <v>0.02483322513</v>
      </c>
      <c r="AS2026" s="160">
        <f>'Assumptions (Biomass)'!AR18*Model!AS2024/10^9+'Assumptions (Biomass)'!AR19*Model!AS2025/10^3</f>
        <v>0.02249104887</v>
      </c>
      <c r="AT2026" s="160">
        <f>'Assumptions (Biomass)'!AS18*Model!AT2024/10^9+'Assumptions (Biomass)'!AS19*Model!AT2025/10^3</f>
        <v>0.02005150007</v>
      </c>
      <c r="AU2026" s="160">
        <f>'Assumptions (Biomass)'!AT18*Model!AU2024/10^9+'Assumptions (Biomass)'!AT19*Model!AU2025/10^3</f>
        <v>0.01751173532</v>
      </c>
      <c r="AV2026" s="160">
        <f>'Assumptions (Biomass)'!AU18*Model!AV2024/10^9+'Assumptions (Biomass)'!AU19*Model!AV2025/10^3</f>
        <v>0.01486883851</v>
      </c>
      <c r="AW2026" s="160">
        <f>'Assumptions (Biomass)'!AV18*Model!AW2024/10^9+'Assumptions (Biomass)'!AV19*Model!AW2025/10^3</f>
        <v>0.0121198191</v>
      </c>
      <c r="AX2026" s="160">
        <f>'Assumptions (Biomass)'!AW18*Model!AX2024/10^9+'Assumptions (Biomass)'!AW19*Model!AX2025/10^3</f>
        <v>0.009261610377</v>
      </c>
      <c r="AY2026" s="160">
        <f>'Assumptions (Biomass)'!AX18*Model!AY2024/10^9+'Assumptions (Biomass)'!AX19*Model!AY2025/10^3</f>
        <v>0.006291067628</v>
      </c>
      <c r="AZ2026" s="160">
        <f>'Assumptions (Biomass)'!AY18*Model!AZ2024/10^9+'Assumptions (Biomass)'!AY19*Model!AZ2025/10^3</f>
        <v>0.003204966276</v>
      </c>
      <c r="BA2026" s="160">
        <f>'Assumptions (Biomass)'!AZ18*Model!BA2024/10^9+'Assumptions (Biomass)'!AZ19*Model!BA2025/10^3</f>
        <v>0</v>
      </c>
    </row>
    <row r="2027" ht="15.75" customHeight="1">
      <c r="A2027" s="313" t="s">
        <v>34</v>
      </c>
      <c r="B2027" s="316" t="s">
        <v>351</v>
      </c>
      <c r="C2027" s="317">
        <f>C2025*'Assumptions (Biomass)'!B22*1000*'Assumptions (Biomass)'!B23/10^9</f>
        <v>0.02910653846</v>
      </c>
      <c r="D2027" s="317">
        <f>D2025*'Assumptions (Biomass)'!C22*1000*'Assumptions (Biomass)'!C23/10^9</f>
        <v>0.02267428057</v>
      </c>
      <c r="E2027" s="317">
        <f>E2025*'Assumptions (Biomass)'!D22*1000*'Assumptions (Biomass)'!D23/10^9</f>
        <v>0.02711639961</v>
      </c>
      <c r="F2027" s="317">
        <f>F2025*'Assumptions (Biomass)'!E22*1000*'Assumptions (Biomass)'!E23/10^9</f>
        <v>0.02617412505</v>
      </c>
      <c r="G2027" s="317">
        <f>G2025*'Assumptions (Biomass)'!F22*1000*'Assumptions (Biomass)'!F23/10^9</f>
        <v>0.02165389993</v>
      </c>
      <c r="H2027" s="317">
        <f>H2025*'Assumptions (Biomass)'!G22*1000*'Assumptions (Biomass)'!G23/10^9</f>
        <v>0.02151448614</v>
      </c>
      <c r="I2027" s="317">
        <f>I2025*'Assumptions (Biomass)'!H22*1000*'Assumptions (Biomass)'!H23/10^9</f>
        <v>0.02253365427</v>
      </c>
      <c r="J2027" s="317">
        <f>J2025*'Assumptions (Biomass)'!I22*1000*'Assumptions (Biomass)'!I23/10^9</f>
        <v>0.02309242091</v>
      </c>
      <c r="K2027" s="317">
        <f>K2025*'Assumptions (Biomass)'!J22*1000*'Assumptions (Biomass)'!J23/10^9</f>
        <v>0.02464431191</v>
      </c>
      <c r="L2027" s="317">
        <f>L2025*'Assumptions (Biomass)'!K22*1000*'Assumptions (Biomass)'!K23/10^9</f>
        <v>0.01640172082</v>
      </c>
      <c r="M2027" s="317">
        <f>M2025*'Assumptions (Biomass)'!L22*1000*'Assumptions (Biomass)'!L23/10^9</f>
        <v>0.02273649767</v>
      </c>
      <c r="N2027" s="317">
        <f>N2025*'Assumptions (Biomass)'!M22*1000*'Assumptions (Biomass)'!M23/10^9</f>
        <v>0.02344902619</v>
      </c>
      <c r="O2027" s="317">
        <f>O2025*'Assumptions (Biomass)'!N22*1000*'Assumptions (Biomass)'!N23/10^9</f>
        <v>0.02485612286</v>
      </c>
      <c r="P2027" s="317">
        <f>P2025*'Assumptions (Biomass)'!O22*1000*'Assumptions (Biomass)'!O23/10^9</f>
        <v>0.02507614354</v>
      </c>
      <c r="Q2027" s="317">
        <f>Q2025*'Assumptions (Biomass)'!P22*1000*'Assumptions (Biomass)'!P23/10^9</f>
        <v>0.02714981952</v>
      </c>
      <c r="R2027" s="317">
        <f>R2025*'Assumptions (Biomass)'!Q22*1000*'Assumptions (Biomass)'!Q23/10^9</f>
        <v>0.01658566923</v>
      </c>
      <c r="S2027" s="317">
        <f>S2025*'Assumptions (Biomass)'!R22*1000*'Assumptions (Biomass)'!R23/10^9</f>
        <v>0.02393837643</v>
      </c>
      <c r="T2027" s="317">
        <f>T2025*'Assumptions (Biomass)'!S22*1000*'Assumptions (Biomass)'!S23/10^9</f>
        <v>0.02294573204</v>
      </c>
      <c r="U2027" s="317">
        <f>U2025*'Assumptions (Biomass)'!T22*1000*'Assumptions (Biomass)'!T23/10^9</f>
        <v>0.02663636856</v>
      </c>
      <c r="V2027" s="317">
        <f>V2025*'Assumptions (Biomass)'!U22*1000*'Assumptions (Biomass)'!U23/10^9</f>
        <v>0.02733241984</v>
      </c>
      <c r="W2027" s="317">
        <f>W2025*'Assumptions (Biomass)'!V22*1000*'Assumptions (Biomass)'!V23/10^9</f>
        <v>0.02795728075</v>
      </c>
      <c r="X2027" s="317">
        <f>X2025*'Assumptions (Biomass)'!W22*1000*'Assumptions (Biomass)'!W23/10^9</f>
        <v>0.02723065818</v>
      </c>
      <c r="Y2027" s="317">
        <f>Y2025*'Assumptions (Biomass)'!X22*1000*'Assumptions (Biomass)'!X23/10^9</f>
        <v>0.02647572818</v>
      </c>
      <c r="Z2027" s="317">
        <f>Z2025*'Assumptions (Biomass)'!Y22*1000*'Assumptions (Biomass)'!Y23/10^9</f>
        <v>0.02570453664</v>
      </c>
      <c r="AA2027" s="317">
        <f>AA2025*'Assumptions (Biomass)'!Z22*1000*'Assumptions (Biomass)'!Z23/10^9</f>
        <v>0.02492965159</v>
      </c>
      <c r="AB2027" s="317">
        <f>AB2025*'Assumptions (Biomass)'!AA22*1000*'Assumptions (Biomass)'!AA23/10^9</f>
        <v>0.02410809619</v>
      </c>
      <c r="AC2027" s="317">
        <f>AC2025*'Assumptions (Biomass)'!AB22*1000*'Assumptions (Biomass)'!AB23/10^9</f>
        <v>0.0232926281</v>
      </c>
      <c r="AD2027" s="317">
        <f>AD2025*'Assumptions (Biomass)'!AC22*1000*'Assumptions (Biomass)'!AC23/10^9</f>
        <v>0.02252788214</v>
      </c>
      <c r="AE2027" s="317">
        <f>AE2025*'Assumptions (Biomass)'!AD22*1000*'Assumptions (Biomass)'!AD23/10^9</f>
        <v>0.02169277106</v>
      </c>
      <c r="AF2027" s="317">
        <f>AF2025*'Assumptions (Biomass)'!AE22*1000*'Assumptions (Biomass)'!AE23/10^9</f>
        <v>0.02101268954</v>
      </c>
      <c r="AG2027" s="317">
        <f>AG2025*'Assumptions (Biomass)'!AF22*1000*'Assumptions (Biomass)'!AF23/10^9</f>
        <v>0.02009899241</v>
      </c>
      <c r="AH2027" s="317">
        <f>AH2025*'Assumptions (Biomass)'!AG22*1000*'Assumptions (Biomass)'!AG23/10^9</f>
        <v>0.01923089838</v>
      </c>
      <c r="AI2027" s="317">
        <f>AI2025*'Assumptions (Biomass)'!AH22*1000*'Assumptions (Biomass)'!AH23/10^9</f>
        <v>0.01829456934</v>
      </c>
      <c r="AJ2027" s="317">
        <f>AJ2025*'Assumptions (Biomass)'!AI22*1000*'Assumptions (Biomass)'!AI23/10^9</f>
        <v>0.01738640755</v>
      </c>
      <c r="AK2027" s="317">
        <f>AK2025*'Assumptions (Biomass)'!AJ22*1000*'Assumptions (Biomass)'!AJ23/10^9</f>
        <v>0.01643194148</v>
      </c>
      <c r="AL2027" s="317">
        <f>AL2025*'Assumptions (Biomass)'!AK22*1000*'Assumptions (Biomass)'!AK23/10^9</f>
        <v>0.01541736729</v>
      </c>
      <c r="AM2027" s="317">
        <f>AM2025*'Assumptions (Biomass)'!AL22*1000*'Assumptions (Biomass)'!AL23/10^9</f>
        <v>0.01454632652</v>
      </c>
      <c r="AN2027" s="317">
        <f>AN2025*'Assumptions (Biomass)'!AM22*1000*'Assumptions (Biomass)'!AM23/10^9</f>
        <v>0.01347849175</v>
      </c>
      <c r="AO2027" s="317">
        <f>AO2025*'Assumptions (Biomass)'!AN22*1000*'Assumptions (Biomass)'!AN23/10^9</f>
        <v>0.01248553046</v>
      </c>
      <c r="AP2027" s="317">
        <f>AP2025*'Assumptions (Biomass)'!AO22*1000*'Assumptions (Biomass)'!AO23/10^9</f>
        <v>0.01149372227</v>
      </c>
      <c r="AQ2027" s="317">
        <f>AQ2025*'Assumptions (Biomass)'!AP22*1000*'Assumptions (Biomass)'!AP23/10^9</f>
        <v>0.01048594174</v>
      </c>
      <c r="AR2027" s="317">
        <f>AR2025*'Assumptions (Biomass)'!AQ22*1000*'Assumptions (Biomass)'!AQ23/10^9</f>
        <v>0.009481292865</v>
      </c>
      <c r="AS2027" s="317">
        <f>AS2025*'Assumptions (Biomass)'!AR22*1000*'Assumptions (Biomass)'!AR23/10^9</f>
        <v>0.008469745214</v>
      </c>
      <c r="AT2027" s="317">
        <f>AT2025*'Assumptions (Biomass)'!AS22*1000*'Assumptions (Biomass)'!AS23/10^9</f>
        <v>0.007455541975</v>
      </c>
      <c r="AU2027" s="317">
        <f>AU2025*'Assumptions (Biomass)'!AT22*1000*'Assumptions (Biomass)'!AT23/10^9</f>
        <v>0.006406675231</v>
      </c>
      <c r="AV2027" s="317">
        <f>AV2025*'Assumptions (Biomass)'!AU22*1000*'Assumptions (Biomass)'!AU23/10^9</f>
        <v>0.005370890741</v>
      </c>
      <c r="AW2027" s="317">
        <f>AW2025*'Assumptions (Biomass)'!AV22*1000*'Assumptions (Biomass)'!AV23/10^9</f>
        <v>0.004312132544</v>
      </c>
      <c r="AX2027" s="317">
        <f>AX2025*'Assumptions (Biomass)'!AW22*1000*'Assumptions (Biomass)'!AW23/10^9</f>
        <v>0.003266511202</v>
      </c>
      <c r="AY2027" s="317">
        <f>AY2025*'Assumptions (Biomass)'!AX22*1000*'Assumptions (Biomass)'!AX23/10^9</f>
        <v>0.002180076287</v>
      </c>
      <c r="AZ2027" s="317">
        <f>AZ2025*'Assumptions (Biomass)'!AY22*1000*'Assumptions (Biomass)'!AY23/10^9</f>
        <v>0.001099913333</v>
      </c>
      <c r="BA2027" s="317">
        <f>BA2025*'Assumptions (Biomass)'!AZ22*1000*'Assumptions (Biomass)'!AZ23/10^9</f>
        <v>0</v>
      </c>
    </row>
    <row r="2028" ht="15.75" customHeight="1">
      <c r="A2028" s="315" t="s">
        <v>36</v>
      </c>
      <c r="B2028" s="159" t="s">
        <v>351</v>
      </c>
      <c r="C2028" s="95">
        <f>C2025*'Assumptions (Biomass)'!B36/10^3</f>
        <v>0.0771274296</v>
      </c>
      <c r="D2028" s="95">
        <f>D2025*'Assumptions (Biomass)'!C36/10^3</f>
        <v>0.06154263371</v>
      </c>
      <c r="E2028" s="95">
        <f>E2025*'Assumptions (Biomass)'!D36/10^3</f>
        <v>0.06654133307</v>
      </c>
      <c r="F2028" s="95">
        <f>F2025*'Assumptions (Biomass)'!E36/10^3</f>
        <v>0.07807455238</v>
      </c>
      <c r="G2028" s="95">
        <f>G2025*'Assumptions (Biomass)'!F36/10^3</f>
        <v>0.06786389829</v>
      </c>
      <c r="H2028" s="95">
        <f>H2025*'Assumptions (Biomass)'!G36/10^3</f>
        <v>0.08163772322</v>
      </c>
      <c r="I2028" s="95">
        <f>I2025*'Assumptions (Biomass)'!H36/10^3</f>
        <v>0.07692782286</v>
      </c>
      <c r="J2028" s="95">
        <f>J2025*'Assumptions (Biomass)'!I36/10^3</f>
        <v>0.08012802868</v>
      </c>
      <c r="K2028" s="95">
        <f>K2025*'Assumptions (Biomass)'!J36/10^3</f>
        <v>0.09896300648</v>
      </c>
      <c r="L2028" s="95">
        <f>L2025*'Assumptions (Biomass)'!K36/10^3</f>
        <v>0.04598659578</v>
      </c>
      <c r="M2028" s="95">
        <f>M2025*'Assumptions (Biomass)'!L36/10^3</f>
        <v>0.06591142894</v>
      </c>
      <c r="N2028" s="95">
        <f>N2025*'Assumptions (Biomass)'!M36/10^3</f>
        <v>0.06548307679</v>
      </c>
      <c r="O2028" s="95">
        <f>O2025*'Assumptions (Biomass)'!N36/10^3</f>
        <v>0.06002085924</v>
      </c>
      <c r="P2028" s="95">
        <f>P2025*'Assumptions (Biomass)'!O36/10^3</f>
        <v>0.06721957932</v>
      </c>
      <c r="Q2028" s="95">
        <f>Q2025*'Assumptions (Biomass)'!P36/10^3</f>
        <v>0.07809742489</v>
      </c>
      <c r="R2028" s="95">
        <f>R2025*'Assumptions (Biomass)'!Q36/10^3</f>
        <v>0.03930721223</v>
      </c>
      <c r="S2028" s="95">
        <f>S2025*'Assumptions (Biomass)'!R36/10^3</f>
        <v>0.06071612771</v>
      </c>
      <c r="T2028" s="95">
        <f>T2025*'Assumptions (Biomass)'!S36/10^3</f>
        <v>0.05680864678</v>
      </c>
      <c r="U2028" s="95">
        <f>U2025*'Assumptions (Biomass)'!T36/10^3</f>
        <v>0.0645129108</v>
      </c>
      <c r="V2028" s="95">
        <f>V2025*'Assumptions (Biomass)'!U36/10^3</f>
        <v>0.06540724866</v>
      </c>
      <c r="W2028" s="95">
        <f>W2025*'Assumptions (Biomass)'!V36/10^3</f>
        <v>0.06822419185</v>
      </c>
      <c r="X2028" s="95">
        <f>X2025*'Assumptions (Biomass)'!W36/10^3</f>
        <v>0.06645026332</v>
      </c>
      <c r="Y2028" s="95">
        <f>Y2025*'Assumptions (Biomass)'!X36/10^3</f>
        <v>0.06475125083</v>
      </c>
      <c r="Z2028" s="95">
        <f>Z2025*'Assumptions (Biomass)'!Y36/10^3</f>
        <v>0.06345712687</v>
      </c>
      <c r="AA2028" s="95">
        <f>AA2025*'Assumptions (Biomass)'!Z36/10^3</f>
        <v>0.06226829159</v>
      </c>
      <c r="AB2028" s="95">
        <f>AB2025*'Assumptions (Biomass)'!AA36/10^3</f>
        <v>0.06156242488</v>
      </c>
      <c r="AC2028" s="95">
        <f>AC2025*'Assumptions (Biomass)'!AB36/10^3</f>
        <v>0.06005418036</v>
      </c>
      <c r="AD2028" s="95">
        <f>AD2025*'Assumptions (Biomass)'!AC36/10^3</f>
        <v>0.05868286733</v>
      </c>
      <c r="AE2028" s="95">
        <f>AE2025*'Assumptions (Biomass)'!AD36/10^3</f>
        <v>0.05711732488</v>
      </c>
      <c r="AF2028" s="95">
        <f>AF2025*'Assumptions (Biomass)'!AE36/10^3</f>
        <v>0.05552523836</v>
      </c>
      <c r="AG2028" s="95">
        <f>AG2025*'Assumptions (Biomass)'!AF36/10^3</f>
        <v>0.05385773604</v>
      </c>
      <c r="AH2028" s="95">
        <f>AH2025*'Assumptions (Biomass)'!AG36/10^3</f>
        <v>0.05218595999</v>
      </c>
      <c r="AI2028" s="95">
        <f>AI2025*'Assumptions (Biomass)'!AH36/10^3</f>
        <v>0.05021645787</v>
      </c>
      <c r="AJ2028" s="95">
        <f>AJ2025*'Assumptions (Biomass)'!AI36/10^3</f>
        <v>0.04814642948</v>
      </c>
      <c r="AK2028" s="95">
        <f>AK2025*'Assumptions (Biomass)'!AJ36/10^3</f>
        <v>0.04600584354</v>
      </c>
      <c r="AL2028" s="95">
        <f>AL2025*'Assumptions (Biomass)'!AK36/10^3</f>
        <v>0.04385395745</v>
      </c>
      <c r="AM2028" s="95">
        <f>AM2025*'Assumptions (Biomass)'!AL36/10^3</f>
        <v>0.04177870306</v>
      </c>
      <c r="AN2028" s="95">
        <f>AN2025*'Assumptions (Biomass)'!AM36/10^3</f>
        <v>0.03955808526</v>
      </c>
      <c r="AO2028" s="95">
        <f>AO2025*'Assumptions (Biomass)'!AN36/10^3</f>
        <v>0.03733503634</v>
      </c>
      <c r="AP2028" s="95">
        <f>AP2025*'Assumptions (Biomass)'!AO36/10^3</f>
        <v>0.03498851286</v>
      </c>
      <c r="AQ2028" s="95">
        <f>AQ2025*'Assumptions (Biomass)'!AP36/10^3</f>
        <v>0.03245677703</v>
      </c>
      <c r="AR2028" s="95">
        <f>AR2025*'Assumptions (Biomass)'!AQ36/10^3</f>
        <v>0.02978233101</v>
      </c>
      <c r="AS2028" s="95">
        <f>AS2025*'Assumptions (Biomass)'!AR36/10^3</f>
        <v>0.02697749588</v>
      </c>
      <c r="AT2028" s="95">
        <f>AT2025*'Assumptions (Biomass)'!AS36/10^3</f>
        <v>0.02407305195</v>
      </c>
      <c r="AU2028" s="95">
        <f>AU2025*'Assumptions (Biomass)'!AT36/10^3</f>
        <v>0.02106178523</v>
      </c>
      <c r="AV2028" s="95">
        <f>AV2025*'Assumptions (Biomass)'!AU36/10^3</f>
        <v>0.01791709267</v>
      </c>
      <c r="AW2028" s="95">
        <f>AW2025*'Assumptions (Biomass)'!AV36/10^3</f>
        <v>0.01460140607</v>
      </c>
      <c r="AX2028" s="95">
        <f>AX2025*'Assumptions (Biomass)'!AW36/10^3</f>
        <v>0.01119174599</v>
      </c>
      <c r="AY2028" s="95">
        <f>AY2025*'Assumptions (Biomass)'!AX36/10^3</f>
        <v>0.0077301145</v>
      </c>
      <c r="AZ2028" s="95">
        <f>AZ2025*'Assumptions (Biomass)'!AY36/10^3</f>
        <v>0.003968012955</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10.6</v>
      </c>
      <c r="E2030" s="319">
        <v>0.0</v>
      </c>
      <c r="F2030" s="319">
        <v>16.9</v>
      </c>
      <c r="G2030" s="319">
        <v>0.0</v>
      </c>
      <c r="H2030" s="319">
        <v>9.6</v>
      </c>
      <c r="I2030" s="319">
        <v>0.0</v>
      </c>
      <c r="J2030" s="319">
        <v>12.8</v>
      </c>
      <c r="K2030" s="319">
        <v>1.6</v>
      </c>
      <c r="L2030" s="319">
        <v>22.4</v>
      </c>
      <c r="M2030" s="319">
        <v>8.0</v>
      </c>
      <c r="N2030" s="319">
        <v>7.4</v>
      </c>
      <c r="O2030" s="319">
        <v>114.0</v>
      </c>
      <c r="P2030" s="319">
        <v>0.0</v>
      </c>
      <c r="Q2030" s="319">
        <v>54.3</v>
      </c>
      <c r="R2030" s="319">
        <v>1.4</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0.04990869566</v>
      </c>
      <c r="D2032" s="177">
        <f t="shared" si="75"/>
        <v>0.01769933214</v>
      </c>
      <c r="E2032" s="177">
        <f t="shared" si="75"/>
        <v>0.02819237918</v>
      </c>
      <c r="F2032" s="177">
        <f t="shared" si="75"/>
        <v>0.01040275801</v>
      </c>
      <c r="G2032" s="177">
        <f t="shared" si="75"/>
        <v>0.02492658254</v>
      </c>
      <c r="H2032" s="177">
        <f t="shared" si="75"/>
        <v>0.01652337196</v>
      </c>
      <c r="I2032" s="177">
        <f t="shared" si="75"/>
        <v>0.04350425531</v>
      </c>
      <c r="J2032" s="177">
        <f t="shared" si="75"/>
        <v>0.03884601123</v>
      </c>
      <c r="K2032" s="177">
        <f t="shared" si="75"/>
        <v>0.046779409</v>
      </c>
      <c r="L2032" s="177">
        <f t="shared" si="75"/>
        <v>0.1613598335</v>
      </c>
      <c r="M2032" s="177">
        <f t="shared" si="75"/>
        <v>0.1531479609</v>
      </c>
      <c r="N2032" s="177">
        <f t="shared" si="75"/>
        <v>0.2167480677</v>
      </c>
      <c r="O2032" s="177">
        <f t="shared" si="75"/>
        <v>0.07310995699</v>
      </c>
      <c r="P2032" s="177">
        <f t="shared" si="75"/>
        <v>0.07439298476</v>
      </c>
      <c r="Q2032" s="177">
        <f t="shared" si="75"/>
        <v>0.001904440473</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0.03258925096</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0.01731944469</v>
      </c>
      <c r="D2036" s="177">
        <f>IF($F$2030&gt;0,'Assumptions (Biomass)'!$V$14*Model!$F$2030*'Assumptions (Biomass)'!C$2/10^9,0)</f>
        <v>0.01769933214</v>
      </c>
      <c r="E2036" s="177">
        <f>IF($F$2030&gt;0,'Assumptions (Biomass)'!$V$14*Model!$F$2030*'Assumptions (Biomass)'!D$2/10^9,0)</f>
        <v>0.01797929087</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0.01021308831</v>
      </c>
      <c r="F2038" s="177">
        <f>IF($H$2030&gt;0,'Assumptions (Biomass)'!$V$14*Model!$H$2030*'Assumptions (Biomass)'!E$2/10^9,0)</f>
        <v>0.01040275801</v>
      </c>
      <c r="G2038" s="177">
        <f>IF($H$2030&gt;0,'Assumptions (Biomass)'!$V$14*Model!$H$2030*'Assumptions (Biomass)'!F$2/10^9,0)</f>
        <v>0.01068282109</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v>
      </c>
      <c r="G2039" s="177">
        <f>IF($I$2030&gt;0,'Assumptions (Biomass)'!$V$14*Model!$I$2030*'Assumptions (Biomass)'!F$2/10^9,0)</f>
        <v>0</v>
      </c>
      <c r="H2039" s="177">
        <f>IF($I$2030&gt;0,'Assumptions (Biomass)'!$V$14*Model!$I$2030*'Assumptions (Biomass)'!G$2/10^9,0)</f>
        <v>0</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0.01424376145</v>
      </c>
      <c r="H2040" s="177">
        <f>IF($J$2030&gt;0,'Assumptions (Biomass)'!$V$14*Model!$J$2030*'Assumptions (Biomass)'!G$2/10^9,0)</f>
        <v>0.01468744174</v>
      </c>
      <c r="I2040" s="177">
        <f>IF($J$2030&gt;0,'Assumptions (Biomass)'!$V$14*Model!$J$2030*'Assumptions (Biomass)'!H$2/10^9,0)</f>
        <v>0.01513191489</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0.001835930218</v>
      </c>
      <c r="I2041" s="177">
        <f>IF($K$2030&gt;0,'Assumptions (Biomass)'!$V$14*Model!$K$2030*'Assumptions (Biomass)'!H$2/10^9,0)</f>
        <v>0.001891489362</v>
      </c>
      <c r="J2041" s="177">
        <f>IF($K$2030&gt;0,'Assumptions (Biomass)'!$V$14*Model!$K$2030*'Assumptions (Biomass)'!I$2/10^9,0)</f>
        <v>0.001942300561</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0.02648085106</v>
      </c>
      <c r="J2042" s="177">
        <f>IF($L$2030&gt;0,'Assumptions (Biomass)'!$V$14*Model!$L$2030*'Assumptions (Biomass)'!I$2/10^9,0)</f>
        <v>0.02719220786</v>
      </c>
      <c r="K2042" s="177">
        <f>IF($L$2030&gt;0,'Assumptions (Biomass)'!$V$14*Model!$L$2030*'Assumptions (Biomass)'!J$2/10^9,0)</f>
        <v>0.02772113126</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0.009711502806</v>
      </c>
      <c r="K2043" s="177">
        <f>IF($M$2030&gt;0,'Assumptions (Biomass)'!$V$14*Model!$M$2030*'Assumptions (Biomass)'!J$2/10^9,0)</f>
        <v>0.009900404022</v>
      </c>
      <c r="L2043" s="177">
        <f>IF($M$2030&gt;0,'Assumptions (Biomass)'!$V$14*Model!$M$2030*'Assumptions (Biomass)'!K$2/10^9,0)</f>
        <v>0.009975878422</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0.00915787372</v>
      </c>
      <c r="L2044" s="160">
        <f>IF($N$2030&gt;0,'Assumptions (Biomass)'!$V$14*Model!$N$2030*'Assumptions (Biomass)'!K$2/10^9,0)</f>
        <v>0.00922768754</v>
      </c>
      <c r="M2044" s="160">
        <f>IF($N$2030&gt;0,'Assumptions (Biomass)'!$V$14*Model!$N$2030*'Assumptions (Biomass)'!L$2/10^9,0)</f>
        <v>0.009335213429</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0.1421562675</v>
      </c>
      <c r="M2045" s="160">
        <f>IF($O$2030&gt;0,'Assumptions (Biomass)'!$V$14*Model!$O$2030*'Assumptions (Biomass)'!L$2/10^9,0)</f>
        <v>0.1438127474</v>
      </c>
      <c r="N2045" s="160">
        <f>IF($O$2030&gt;0,'Assumptions (Biomass)'!$V$14*Model!$O$2030*'Assumptions (Biomass)'!M$2/10^9,0)</f>
        <v>0.1468168729</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v>
      </c>
      <c r="N2046" s="177">
        <f>IF($P$2030&gt;0,'Assumptions (Biomass)'!$V$14*Model!$P$2030*'Assumptions (Biomass)'!M$2/10^9,0)</f>
        <v>0</v>
      </c>
      <c r="O2046" s="177">
        <f>IF($P$2030&gt;0,'Assumptions (Biomass)'!$V$14*Model!$P$2030*'Assumptions (Biomass)'!N$2/10^9,0)</f>
        <v>0</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0.06993119473</v>
      </c>
      <c r="O2047" s="177">
        <f>IF($Q$2030&gt;0,'Assumptions (Biomass)'!$V$14*Model!$Q$2030*'Assumptions (Biomass)'!N$2/10^9,0)</f>
        <v>0.07127236381</v>
      </c>
      <c r="P2047" s="177">
        <f>IF($Q$2030&gt;0,'Assumptions (Biomass)'!$V$14*Model!$Q$2030*'Assumptions (Biomass)'!O$2/10^9,0)</f>
        <v>0.07252314313</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0.001837593174</v>
      </c>
      <c r="P2048" s="178">
        <f>IF($R$2030&gt;0,'Assumptions (Biomass)'!$V$14*Model!$R$2030*'Assumptions (Biomass)'!O$2/10^9,0)</f>
        <v>0.001869841628</v>
      </c>
      <c r="Q2048" s="178">
        <f>IF($R$2030&gt;0,'Assumptions (Biomass)'!$V$14*Model!$R$2030*'Assumptions (Biomass)'!P$2/10^9,0)</f>
        <v>0.001904440473</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0.02994521739</v>
      </c>
      <c r="D2084" s="279">
        <f>'Assumptions (Biomass)'!$V$5*Model!D2032</f>
        <v>0.01061959928</v>
      </c>
      <c r="E2084" s="279">
        <f>'Assumptions (Biomass)'!$V$5*Model!E2032</f>
        <v>0.01691542751</v>
      </c>
      <c r="F2084" s="279">
        <f>'Assumptions (Biomass)'!$V$5*Model!F2032</f>
        <v>0.006241654805</v>
      </c>
      <c r="G2084" s="279">
        <f>'Assumptions (Biomass)'!$V$5*Model!G2032</f>
        <v>0.01495594952</v>
      </c>
      <c r="H2084" s="279">
        <f>'Assumptions (Biomass)'!$V$5*Model!H2032</f>
        <v>0.009914023177</v>
      </c>
      <c r="I2084" s="279">
        <f>'Assumptions (Biomass)'!$V$5*Model!I2032</f>
        <v>0.02610255319</v>
      </c>
      <c r="J2084" s="279">
        <f>'Assumptions (Biomass)'!$V$5*Model!J2032</f>
        <v>0.02330760674</v>
      </c>
      <c r="K2084" s="279">
        <f>'Assumptions (Biomass)'!$V$5*Model!K2032</f>
        <v>0.0280676454</v>
      </c>
      <c r="L2084" s="279">
        <f>'Assumptions (Biomass)'!$V$5*Model!L2032</f>
        <v>0.09681590009</v>
      </c>
      <c r="M2084" s="279">
        <f>'Assumptions (Biomass)'!$V$5*Model!M2032</f>
        <v>0.09188877651</v>
      </c>
      <c r="N2084" s="279">
        <f>'Assumptions (Biomass)'!$V$5*Model!N2032</f>
        <v>0.1300488406</v>
      </c>
      <c r="O2084" s="279">
        <f>'Assumptions (Biomass)'!$V$5*Model!O2032</f>
        <v>0.04386597419</v>
      </c>
      <c r="P2084" s="279">
        <f>'Assumptions (Biomass)'!$V$5*Model!P2032</f>
        <v>0.04463579086</v>
      </c>
      <c r="Q2084" s="279">
        <f>'Assumptions (Biomass)'!$V$5*Model!Q2032</f>
        <v>0.001142664284</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0.01996347826</v>
      </c>
      <c r="D2085" s="176">
        <f>'Assumptions (Biomass)'!$V$6*Model!D2032</f>
        <v>0.007079732855</v>
      </c>
      <c r="E2085" s="176">
        <f>'Assumptions (Biomass)'!$V$6*Model!E2032</f>
        <v>0.01127695167</v>
      </c>
      <c r="F2085" s="176">
        <f>'Assumptions (Biomass)'!$V$6*Model!F2032</f>
        <v>0.004161103203</v>
      </c>
      <c r="G2085" s="176">
        <f>'Assumptions (Biomass)'!$V$6*Model!G2032</f>
        <v>0.009970633015</v>
      </c>
      <c r="H2085" s="176">
        <f>'Assumptions (Biomass)'!$V$6*Model!H2032</f>
        <v>0.006609348784</v>
      </c>
      <c r="I2085" s="176">
        <f>'Assumptions (Biomass)'!$V$6*Model!I2032</f>
        <v>0.01740170213</v>
      </c>
      <c r="J2085" s="176">
        <f>'Assumptions (Biomass)'!$V$6*Model!J2032</f>
        <v>0.01553840449</v>
      </c>
      <c r="K2085" s="176">
        <f>'Assumptions (Biomass)'!$V$6*Model!K2032</f>
        <v>0.0187117636</v>
      </c>
      <c r="L2085" s="176">
        <f>'Assumptions (Biomass)'!$V$6*Model!L2032</f>
        <v>0.06454393339</v>
      </c>
      <c r="M2085" s="176">
        <f>'Assumptions (Biomass)'!$V$6*Model!M2032</f>
        <v>0.06125918434</v>
      </c>
      <c r="N2085" s="176">
        <f>'Assumptions (Biomass)'!$V$6*Model!N2032</f>
        <v>0.08669922706</v>
      </c>
      <c r="O2085" s="176">
        <f>'Assumptions (Biomass)'!$V$6*Model!O2032</f>
        <v>0.02924398279</v>
      </c>
      <c r="P2085" s="176">
        <f>'Assumptions (Biomass)'!$V$6*Model!P2032</f>
        <v>0.0297571939</v>
      </c>
      <c r="Q2085" s="176">
        <f>'Assumptions (Biomass)'!$V$6*Model!Q2032</f>
        <v>0.0007617761894</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-0.0009233408401</v>
      </c>
      <c r="E2086" s="177">
        <f t="array" ref="E2086">SUM(IF(ISERROR(E2087:E2137),"",E2087:E2137))</f>
        <v>-0.00096719953</v>
      </c>
      <c r="F2086" s="177">
        <f t="array" ref="F2086">SUM(IF(ISERROR(F2087:F2137),"",F2087:F2137))</f>
        <v>-0.002514718835</v>
      </c>
      <c r="G2086" s="177">
        <f t="array" ref="G2086">SUM(IF(ISERROR(G2087:G2137),"",G2087:G2137))</f>
        <v>-0.002634167979</v>
      </c>
      <c r="H2086" s="177">
        <f t="array" ref="H2086">SUM(IF(ISERROR(H2087:H2137),"",H2087:H2137))</f>
        <v>-0.003646066107</v>
      </c>
      <c r="I2086" s="177">
        <f t="array" ref="I2086">SUM(IF(ISERROR(I2087:I2137),"",I2087:I2137))</f>
        <v>-0.003819254247</v>
      </c>
      <c r="J2086" s="177">
        <f t="array" ref="J2086">SUM(IF(ISERROR(J2087:J2137),"",J2087:J2137))</f>
        <v>-0.005249095076</v>
      </c>
      <c r="K2086" s="177">
        <f t="array" ref="K2086">SUM(IF(ISERROR(K2087:K2137),"",K2087:K2137))</f>
        <v>-0.005659065463</v>
      </c>
      <c r="L2086" s="177">
        <f t="array" ref="L2086">SUM(IF(ISERROR(L2087:L2137),"",L2087:L2137))</f>
        <v>-0.008233986669</v>
      </c>
      <c r="M2086" s="177">
        <f t="array" ref="M2086">SUM(IF(ISERROR(M2087:M2137),"",M2087:M2137))</f>
        <v>-0.009463402306</v>
      </c>
      <c r="N2086" s="177">
        <f t="array" ref="N2086">SUM(IF(ISERROR(N2087:N2137),"",N2087:N2137))</f>
        <v>-0.01069831777</v>
      </c>
      <c r="O2086" s="177">
        <f t="array" ref="O2086">SUM(IF(ISERROR(O2087:O2137),"",O2087:O2137))</f>
        <v>-0.02346847222</v>
      </c>
      <c r="P2086" s="177">
        <f t="array" ref="P2086">SUM(IF(ISERROR(P2087:P2137),"",P2087:P2137))</f>
        <v>-0.02458322465</v>
      </c>
      <c r="Q2086" s="177">
        <f t="array" ref="Q2086">SUM(IF(ISERROR(Q2087:Q2137),"",Q2087:Q2137))</f>
        <v>-0.0318063782</v>
      </c>
      <c r="R2086" s="177">
        <f t="array" ref="R2086">SUM(IF(ISERROR(R2087:R2137),"",R2087:R2137))</f>
        <v>-0.03347618064</v>
      </c>
      <c r="S2086" s="177">
        <f t="array" ref="S2086">SUM(IF(ISERROR(S2087:S2137),"",S2087:S2137))</f>
        <v>-0.03321416472</v>
      </c>
      <c r="T2086" s="177">
        <f t="array" ref="T2086">SUM(IF(ISERROR(T2087:T2137),"",T2087:T2137))</f>
        <v>-0.03479183755</v>
      </c>
      <c r="U2086" s="177">
        <f t="array" ref="U2086">SUM(IF(ISERROR(U2087:U2137),"",U2087:U2137))</f>
        <v>-0.03343242757</v>
      </c>
      <c r="V2086" s="177">
        <f t="array" ref="V2086">SUM(IF(ISERROR(V2087:V2137),"",V2087:V2137))</f>
        <v>-0.03502046788</v>
      </c>
      <c r="W2086" s="177">
        <f t="array" ref="W2086">SUM(IF(ISERROR(W2087:W2137),"",W2087:W2137))</f>
        <v>-0.03490515294</v>
      </c>
      <c r="X2086" s="177">
        <f t="array" ref="X2086">SUM(IF(ISERROR(X2087:X2137),"",X2087:X2137))</f>
        <v>-0.0365631477</v>
      </c>
      <c r="Y2086" s="177">
        <f t="array" ref="Y2086">SUM(IF(ISERROR(Y2087:Y2137),"",Y2087:Y2137))</f>
        <v>-0.0357956721</v>
      </c>
      <c r="Z2086" s="177">
        <f t="array" ref="Z2086">SUM(IF(ISERROR(Z2087:Z2137),"",Z2087:Z2137))</f>
        <v>-0.03717374113</v>
      </c>
      <c r="AA2086" s="177">
        <f t="array" ref="AA2086">SUM(IF(ISERROR(AA2087:AA2137),"",AA2087:AA2137))</f>
        <v>-0.03431364382</v>
      </c>
      <c r="AB2086" s="177">
        <f t="array" ref="AB2086">SUM(IF(ISERROR(AB2087:AB2137),"",AB2087:AB2137))</f>
        <v>-0.03426198875</v>
      </c>
      <c r="AC2086" s="177">
        <f t="array" ref="AC2086">SUM(IF(ISERROR(AC2087:AC2137),"",AC2087:AC2137))</f>
        <v>-0.03431398728</v>
      </c>
      <c r="AD2086" s="177">
        <f t="array" ref="AD2086">SUM(IF(ISERROR(AD2087:AD2137),"",AD2087:AD2137))</f>
        <v>-0.01134751952</v>
      </c>
      <c r="AE2086" s="177">
        <f t="array" ref="AE2086">SUM(IF(ISERROR(AE2087:AE2137),"",AE2087:AE2137))</f>
        <v>-0.0118865267</v>
      </c>
      <c r="AF2086" s="177">
        <f t="array" ref="AF2086">SUM(IF(ISERROR(AF2087:AF2137),"",AF2087:AF2137))</f>
        <v>-0.0003044753368</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-0.0009233408401</v>
      </c>
      <c r="E2088" s="177">
        <f>IF($D$2030&gt;0,PPMT('Assumptions (Biomass)'!$V$7,Model!X$1,'Assumptions (Biomass)'!$V$10,'Assumptions (Biomass)'!$V$5*Model!$D$2030*'Assumptions (Biomass)'!$B$2/10^9),0)</f>
        <v>-0.00096719953</v>
      </c>
      <c r="F2088" s="177">
        <f>IF($D$2030&gt;0,PPMT('Assumptions (Biomass)'!$V$7,Model!Y$1,'Assumptions (Biomass)'!$V$10,'Assumptions (Biomass)'!$V$5*Model!$D$2030*'Assumptions (Biomass)'!$B$2/10^9),0)</f>
        <v>-0.001013141508</v>
      </c>
      <c r="G2088" s="177">
        <f>IF($D$2030&gt;0,PPMT('Assumptions (Biomass)'!$V$7,Model!Z$1,'Assumptions (Biomass)'!$V$10,'Assumptions (Biomass)'!$V$5*Model!$D$2030*'Assumptions (Biomass)'!$B$2/10^9),0)</f>
        <v>-0.001061265729</v>
      </c>
      <c r="H2088" s="177">
        <f>IF($D$2030&gt;0,PPMT('Assumptions (Biomass)'!$V$7,Model!AA$1,'Assumptions (Biomass)'!$V$10,'Assumptions (Biomass)'!$V$5*Model!$D$2030*'Assumptions (Biomass)'!$B$2/10^9),0)</f>
        <v>-0.001111675851</v>
      </c>
      <c r="I2088" s="177">
        <f>IF($D$2030&gt;0,PPMT('Assumptions (Biomass)'!$V$7,Model!AB$1,'Assumptions (Biomass)'!$V$10,'Assumptions (Biomass)'!$V$5*Model!$D$2030*'Assumptions (Biomass)'!$B$2/10^9),0)</f>
        <v>-0.001164480454</v>
      </c>
      <c r="J2088" s="177">
        <f>IF($D$2030&gt;0,PPMT('Assumptions (Biomass)'!$V$7,Model!AC$1,'Assumptions (Biomass)'!$V$10,'Assumptions (Biomass)'!$V$5*Model!$D$2030*'Assumptions (Biomass)'!$B$2/10^9),0)</f>
        <v>-0.001219793276</v>
      </c>
      <c r="K2088" s="177">
        <f>IF($D$2030&gt;0,PPMT('Assumptions (Biomass)'!$V$7,Model!AD$1,'Assumptions (Biomass)'!$V$10,'Assumptions (Biomass)'!$V$5*Model!$D$2030*'Assumptions (Biomass)'!$B$2/10^9),0)</f>
        <v>-0.001277733457</v>
      </c>
      <c r="L2088" s="177">
        <f>IF($D$2030&gt;0,PPMT('Assumptions (Biomass)'!$V$7,Model!AE$1,'Assumptions (Biomass)'!$V$10,'Assumptions (Biomass)'!$V$5*Model!$D$2030*'Assumptions (Biomass)'!$B$2/10^9),0)</f>
        <v>-0.001338425796</v>
      </c>
      <c r="M2088" s="177">
        <f>IF($D$2030&gt;0,PPMT('Assumptions (Biomass)'!$V$7,Model!AF$1,'Assumptions (Biomass)'!$V$10,'Assumptions (Biomass)'!$V$5*Model!$D$2030*'Assumptions (Biomass)'!$B$2/10^9),0)</f>
        <v>-0.001402001021</v>
      </c>
      <c r="N2088" s="177">
        <f>IF($D$2030&gt;0,PPMT('Assumptions (Biomass)'!$V$7,Model!AG$1,'Assumptions (Biomass)'!$V$10,'Assumptions (Biomass)'!$V$5*Model!$D$2030*'Assumptions (Biomass)'!$B$2/10^9),0)</f>
        <v>-0.001468596069</v>
      </c>
      <c r="O2088" s="177">
        <f>IF($D$2030&gt;0,PPMT('Assumptions (Biomass)'!$V$7,Model!AH$1,'Assumptions (Biomass)'!$V$10,'Assumptions (Biomass)'!$V$5*Model!$D$2030*'Assumptions (Biomass)'!$B$2/10^9),0)</f>
        <v>-0.001538354383</v>
      </c>
      <c r="P2088" s="177">
        <f>IF($D$2030&gt;0,PPMT('Assumptions (Biomass)'!$V$7,Model!AI$1,'Assumptions (Biomass)'!$V$10,'Assumptions (Biomass)'!$V$5*Model!$D$2030*'Assumptions (Biomass)'!$B$2/10^9),0)</f>
        <v>-0.001611426216</v>
      </c>
      <c r="Q2088" s="177">
        <f>IF($D$2030&gt;0,PPMT('Assumptions (Biomass)'!$V$7,Model!AJ$1,'Assumptions (Biomass)'!$V$10,'Assumptions (Biomass)'!$V$5*Model!$D$2030*'Assumptions (Biomass)'!$B$2/10^9),0)</f>
        <v>-0.001687968961</v>
      </c>
      <c r="R2088" s="177">
        <f>IF($D$2030&gt;0,PPMT('Assumptions (Biomass)'!$V$7,Model!AK$1,'Assumptions (Biomass)'!$V$10,'Assumptions (Biomass)'!$V$5*Model!$D$2030*'Assumptions (Biomass)'!$B$2/10^9),0)</f>
        <v>-0.001768147487</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-0.001501577327</v>
      </c>
      <c r="G2090" s="160">
        <f>IF($F$2030&gt;0,PPMT('Assumptions (Biomass)'!$V$7,Model!X$1,'Assumptions (Biomass)'!$V$10,'Assumptions (Biomass)'!$V$5*Model!$F$2030*AVERAGE('Assumptions (Biomass)'!$B$2:$D$2)/10^9),0)</f>
        <v>-0.00157290225</v>
      </c>
      <c r="H2090" s="160">
        <f>IF($F$2030&gt;0,PPMT('Assumptions (Biomass)'!$V$7,Model!Y$1,'Assumptions (Biomass)'!$V$10,'Assumptions (Biomass)'!$V$5*Model!$F$2030*AVERAGE('Assumptions (Biomass)'!$B$2:$D$2)/10^9),0)</f>
        <v>-0.001647615107</v>
      </c>
      <c r="I2090" s="160">
        <f>IF($F$2030&gt;0,PPMT('Assumptions (Biomass)'!$V$7,Model!Z$1,'Assumptions (Biomass)'!$V$10,'Assumptions (Biomass)'!$V$5*Model!$F$2030*AVERAGE('Assumptions (Biomass)'!$B$2:$D$2)/10^9),0)</f>
        <v>-0.001725876825</v>
      </c>
      <c r="J2090" s="160">
        <f>IF($F$2030&gt;0,PPMT('Assumptions (Biomass)'!$V$7,Model!AA$1,'Assumptions (Biomass)'!$V$10,'Assumptions (Biomass)'!$V$5*Model!$F$2030*AVERAGE('Assumptions (Biomass)'!$B$2:$D$2)/10^9),0)</f>
        <v>-0.001807855974</v>
      </c>
      <c r="K2090" s="160">
        <f>IF($F$2030&gt;0,PPMT('Assumptions (Biomass)'!$V$7,Model!AB$1,'Assumptions (Biomass)'!$V$10,'Assumptions (Biomass)'!$V$5*Model!$F$2030*AVERAGE('Assumptions (Biomass)'!$B$2:$D$2)/10^9),0)</f>
        <v>-0.001893729133</v>
      </c>
      <c r="L2090" s="160">
        <f>IF($F$2030&gt;0,PPMT('Assumptions (Biomass)'!$V$7,Model!AC$1,'Assumptions (Biomass)'!$V$10,'Assumptions (Biomass)'!$V$5*Model!$F$2030*AVERAGE('Assumptions (Biomass)'!$B$2:$D$2)/10^9),0)</f>
        <v>-0.001983681266</v>
      </c>
      <c r="M2090" s="160">
        <f>IF($F$2030&gt;0,PPMT('Assumptions (Biomass)'!$V$7,Model!AD$1,'Assumptions (Biomass)'!$V$10,'Assumptions (Biomass)'!$V$5*Model!$F$2030*AVERAGE('Assumptions (Biomass)'!$B$2:$D$2)/10^9),0)</f>
        <v>-0.002077906126</v>
      </c>
      <c r="N2090" s="177">
        <f>IF($F$2030&gt;0,PPMT('Assumptions (Biomass)'!$V$7,Model!AE$1,'Assumptions (Biomass)'!$V$10,'Assumptions (Biomass)'!$V$5*Model!$F$2030*AVERAGE('Assumptions (Biomass)'!$B$2:$D$2)/10^9),0)</f>
        <v>-0.002176606667</v>
      </c>
      <c r="O2090" s="160">
        <f>IF($F$2030&gt;0,PPMT('Assumptions (Biomass)'!$V$7,Model!AF$1,'Assumptions (Biomass)'!$V$10,'Assumptions (Biomass)'!$V$5*Model!$F$2030*AVERAGE('Assumptions (Biomass)'!$B$2:$D$2)/10^9),0)</f>
        <v>-0.002279995484</v>
      </c>
      <c r="P2090" s="160">
        <f>IF($F$2030&gt;0,PPMT('Assumptions (Biomass)'!$V$7,Model!AG$1,'Assumptions (Biomass)'!$V$10,'Assumptions (Biomass)'!$V$5*Model!$F$2030*AVERAGE('Assumptions (Biomass)'!$B$2:$D$2)/10^9),0)</f>
        <v>-0.00238829527</v>
      </c>
      <c r="Q2090" s="160">
        <f>IF($F$2030&gt;0,PPMT('Assumptions (Biomass)'!$V$7,Model!AH$1,'Assumptions (Biomass)'!$V$10,'Assumptions (Biomass)'!$V$5*Model!$F$2030*AVERAGE('Assumptions (Biomass)'!$B$2:$D$2)/10^9),0)</f>
        <v>-0.002501739295</v>
      </c>
      <c r="R2090" s="160">
        <f>IF($F$2030&gt;0,PPMT('Assumptions (Biomass)'!$V$7,Model!AI$1,'Assumptions (Biomass)'!$V$10,'Assumptions (Biomass)'!$V$5*Model!$F$2030*AVERAGE('Assumptions (Biomass)'!$B$2:$D$2)/10^9),0)</f>
        <v>-0.002620571911</v>
      </c>
      <c r="S2090" s="160">
        <f>IF($F$2030&gt;0,PPMT('Assumptions (Biomass)'!$V$7,Model!AJ$1,'Assumptions (Biomass)'!$V$10,'Assumptions (Biomass)'!$V$5*Model!$F$2030*AVERAGE('Assumptions (Biomass)'!$B$2:$D$2)/10^9),0)</f>
        <v>-0.002745049077</v>
      </c>
      <c r="T2090" s="160">
        <f>IF($F$2030&gt;0,PPMT('Assumptions (Biomass)'!$V$7,Model!AK$1,'Assumptions (Biomass)'!$V$10,'Assumptions (Biomass)'!$V$5*Model!$F$2030*AVERAGE('Assumptions (Biomass)'!$B$2:$D$2)/10^9),0)</f>
        <v>-0.002875438908</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-0.0008867751481</v>
      </c>
      <c r="I2092" s="160">
        <f>IF($H$2030&gt;0,PPMT('Assumptions (Biomass)'!$V$7,Model!X$1,'Assumptions (Biomass)'!$V$10,'Assumptions (Biomass)'!$V$5*Model!$H$2030*AVERAGE('Assumptions (Biomass)'!$D$2:$F$2)/10^9),0)</f>
        <v>-0.0009288969677</v>
      </c>
      <c r="J2092" s="160">
        <f>IF($H$2030&gt;0,PPMT('Assumptions (Biomass)'!$V$7,Model!Y$1,'Assumptions (Biomass)'!$V$10,'Assumptions (Biomass)'!$V$5*Model!$H$2030*AVERAGE('Assumptions (Biomass)'!$D$2:$F$2)/10^9),0)</f>
        <v>-0.0009730195736</v>
      </c>
      <c r="K2092" s="160">
        <f>IF($H$2030&gt;0,PPMT('Assumptions (Biomass)'!$V$7,Model!Z$1,'Assumptions (Biomass)'!$V$10,'Assumptions (Biomass)'!$V$5*Model!$H$2030*AVERAGE('Assumptions (Biomass)'!$D$2:$F$2)/10^9),0)</f>
        <v>-0.001019238003</v>
      </c>
      <c r="L2092" s="160">
        <f>IF($H$2030&gt;0,PPMT('Assumptions (Biomass)'!$V$7,Model!AA$1,'Assumptions (Biomass)'!$V$10,'Assumptions (Biomass)'!$V$5*Model!$H$2030*AVERAGE('Assumptions (Biomass)'!$D$2:$F$2)/10^9),0)</f>
        <v>-0.001067651809</v>
      </c>
      <c r="M2092" s="160">
        <f>IF($H$2030&gt;0,PPMT('Assumptions (Biomass)'!$V$7,Model!AB$1,'Assumptions (Biomass)'!$V$10,'Assumptions (Biomass)'!$V$5*Model!$H$2030*AVERAGE('Assumptions (Biomass)'!$D$2:$F$2)/10^9),0)</f>
        <v>-0.001118365269</v>
      </c>
      <c r="N2092" s="160">
        <f>IF($H$2030&gt;0,PPMT('Assumptions (Biomass)'!$V$7,Model!AC$1,'Assumptions (Biomass)'!$V$10,'Assumptions (Biomass)'!$V$5*Model!$H$2030*AVERAGE('Assumptions (Biomass)'!$D$2:$F$2)/10^9),0)</f>
        <v>-0.00117148762</v>
      </c>
      <c r="O2092" s="160">
        <f>IF($H$2030&gt;0,PPMT('Assumptions (Biomass)'!$V$7,Model!AD$1,'Assumptions (Biomass)'!$V$10,'Assumptions (Biomass)'!$V$5*Model!$H$2030*AVERAGE('Assumptions (Biomass)'!$D$2:$F$2)/10^9),0)</f>
        <v>-0.001227133282</v>
      </c>
      <c r="P2092" s="160">
        <f>IF($H$2030&gt;0,PPMT('Assumptions (Biomass)'!$V$7,Model!AE$1,'Assumptions (Biomass)'!$V$10,'Assumptions (Biomass)'!$V$5*Model!$H$2030*AVERAGE('Assumptions (Biomass)'!$D$2:$F$2)/10^9),0)</f>
        <v>-0.001285422113</v>
      </c>
      <c r="Q2092" s="160">
        <f>IF($H$2030&gt;0,PPMT('Assumptions (Biomass)'!$V$7,Model!AF$1,'Assumptions (Biomass)'!$V$10,'Assumptions (Biomass)'!$V$5*Model!$H$2030*AVERAGE('Assumptions (Biomass)'!$D$2:$F$2)/10^9),0)</f>
        <v>-0.001346479663</v>
      </c>
      <c r="R2092" s="160">
        <f>IF($H$2030&gt;0,PPMT('Assumptions (Biomass)'!$V$7,Model!AG$1,'Assumptions (Biomass)'!$V$10,'Assumptions (Biomass)'!$V$5*Model!$H$2030*AVERAGE('Assumptions (Biomass)'!$D$2:$F$2)/10^9),0)</f>
        <v>-0.001410437447</v>
      </c>
      <c r="S2092" s="160">
        <f>IF($H$2030&gt;0,PPMT('Assumptions (Biomass)'!$V$7,Model!AH$1,'Assumptions (Biomass)'!$V$10,'Assumptions (Biomass)'!$V$5*Model!$H$2030*AVERAGE('Assumptions (Biomass)'!$D$2:$F$2)/10^9),0)</f>
        <v>-0.001477433226</v>
      </c>
      <c r="T2092" s="160">
        <f>IF($H$2030&gt;0,PPMT('Assumptions (Biomass)'!$V$7,Model!AI$1,'Assumptions (Biomass)'!$V$10,'Assumptions (Biomass)'!$V$5*Model!$H$2030*AVERAGE('Assumptions (Biomass)'!$D$2:$F$2)/10^9),0)</f>
        <v>-0.001547611304</v>
      </c>
      <c r="U2092" s="160">
        <f>IF($H$2030&gt;0,PPMT('Assumptions (Biomass)'!$V$7,Model!AJ$1,'Assumptions (Biomass)'!$V$10,'Assumptions (Biomass)'!$V$5*Model!$H$2030*AVERAGE('Assumptions (Biomass)'!$D$2:$F$2)/10^9),0)</f>
        <v>-0.001621122841</v>
      </c>
      <c r="V2092" s="160">
        <f>IF($H$2030&gt;0,PPMT('Assumptions (Biomass)'!$V$7,Model!AK$1,'Assumptions (Biomass)'!$V$10,'Assumptions (Biomass)'!$V$5*Model!$H$2030*AVERAGE('Assumptions (Biomass)'!$D$2:$F$2)/10^9),0)</f>
        <v>-0.001698126176</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v>
      </c>
      <c r="J2093" s="160">
        <f>IF($I$2030&gt;0,PPMT('Assumptions (Biomass)'!$V$7,Model!X$1,'Assumptions (Biomass)'!$V$10,'Assumptions (Biomass)'!$V$5*Model!$I$2030*AVERAGE('Assumptions (Biomass)'!$E$2:$G$2)/10^9),0)</f>
        <v>0</v>
      </c>
      <c r="K2093" s="160">
        <f>IF($I$2030&gt;0,PPMT('Assumptions (Biomass)'!$V$7,Model!Y$1,'Assumptions (Biomass)'!$V$10,'Assumptions (Biomass)'!$V$5*Model!$I$2030*AVERAGE('Assumptions (Biomass)'!$E$2:$G$2)/10^9),0)</f>
        <v>0</v>
      </c>
      <c r="L2093" s="160">
        <f>IF($I$2030&gt;0,PPMT('Assumptions (Biomass)'!$V$7,Model!Z$1,'Assumptions (Biomass)'!$V$10,'Assumptions (Biomass)'!$V$5*Model!$I$2030*AVERAGE('Assumptions (Biomass)'!$E$2:$G$2)/10^9),0)</f>
        <v>0</v>
      </c>
      <c r="M2093" s="160">
        <f>IF($I$2030&gt;0,PPMT('Assumptions (Biomass)'!$V$7,Model!AA$1,'Assumptions (Biomass)'!$V$10,'Assumptions (Biomass)'!$V$5*Model!$I$2030*AVERAGE('Assumptions (Biomass)'!$E$2:$G$2)/10^9),0)</f>
        <v>0</v>
      </c>
      <c r="N2093" s="160">
        <f>IF($I$2030&gt;0,PPMT('Assumptions (Biomass)'!$V$7,Model!AB$1,'Assumptions (Biomass)'!$V$10,'Assumptions (Biomass)'!$V$5*Model!$I$2030*AVERAGE('Assumptions (Biomass)'!$E$2:$G$2)/10^9),0)</f>
        <v>0</v>
      </c>
      <c r="O2093" s="160">
        <f>IF($I$2030&gt;0,PPMT('Assumptions (Biomass)'!$V$7,Model!AC$1,'Assumptions (Biomass)'!$V$10,'Assumptions (Biomass)'!$V$5*Model!$I$2030*AVERAGE('Assumptions (Biomass)'!$E$2:$G$2)/10^9),0)</f>
        <v>0</v>
      </c>
      <c r="P2093" s="160">
        <f>IF($I$2030&gt;0,PPMT('Assumptions (Biomass)'!$V$7,Model!AD$1,'Assumptions (Biomass)'!$V$10,'Assumptions (Biomass)'!$V$5*Model!$I$2030*AVERAGE('Assumptions (Biomass)'!$E$2:$G$2)/10^9),0)</f>
        <v>0</v>
      </c>
      <c r="Q2093" s="160">
        <f>IF($I$2030&gt;0,PPMT('Assumptions (Biomass)'!$V$7,Model!AE$1,'Assumptions (Biomass)'!$V$10,'Assumptions (Biomass)'!$V$5*Model!$I$2030*AVERAGE('Assumptions (Biomass)'!$E$2:$G$2)/10^9),0)</f>
        <v>0</v>
      </c>
      <c r="R2093" s="160">
        <f>IF($I$2030&gt;0,PPMT('Assumptions (Biomass)'!$V$7,Model!AF$1,'Assumptions (Biomass)'!$V$10,'Assumptions (Biomass)'!$V$5*Model!$I$2030*AVERAGE('Assumptions (Biomass)'!$E$2:$G$2)/10^9),0)</f>
        <v>0</v>
      </c>
      <c r="S2093" s="160">
        <f>IF($I$2030&gt;0,PPMT('Assumptions (Biomass)'!$V$7,Model!AG$1,'Assumptions (Biomass)'!$V$10,'Assumptions (Biomass)'!$V$5*Model!$I$2030*AVERAGE('Assumptions (Biomass)'!$E$2:$G$2)/10^9),0)</f>
        <v>0</v>
      </c>
      <c r="T2093" s="160">
        <f>IF($I$2030&gt;0,PPMT('Assumptions (Biomass)'!$V$7,Model!AH$1,'Assumptions (Biomass)'!$V$10,'Assumptions (Biomass)'!$V$5*Model!$I$2030*AVERAGE('Assumptions (Biomass)'!$E$2:$G$2)/10^9),0)</f>
        <v>0</v>
      </c>
      <c r="U2093" s="160">
        <f>IF($I$2030&gt;0,PPMT('Assumptions (Biomass)'!$V$7,Model!AI$1,'Assumptions (Biomass)'!$V$10,'Assumptions (Biomass)'!$V$5*Model!$I$2030*AVERAGE('Assumptions (Biomass)'!$E$2:$G$2)/10^9),0)</f>
        <v>0</v>
      </c>
      <c r="V2093" s="160">
        <f>IF($I$2030&gt;0,PPMT('Assumptions (Biomass)'!$V$7,Model!AJ$1,'Assumptions (Biomass)'!$V$10,'Assumptions (Biomass)'!$V$5*Model!$I$2030*AVERAGE('Assumptions (Biomass)'!$E$2:$G$2)/10^9),0)</f>
        <v>0</v>
      </c>
      <c r="W2093" s="160">
        <f>IF($I$2030&gt;0,PPMT('Assumptions (Biomass)'!$V$7,Model!AK$1,'Assumptions (Biomass)'!$V$10,'Assumptions (Biomass)'!$V$5*Model!$I$2030*AVERAGE('Assumptions (Biomass)'!$E$2:$G$2)/10^9),0)</f>
        <v>0</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-0.001248426253</v>
      </c>
      <c r="K2094" s="160">
        <f>IF($J$2030&gt;0,PPMT('Assumptions (Biomass)'!$V$7,Model!X$1,'Assumptions (Biomass)'!$V$10,'Assumptions (Biomass)'!$V$5*Model!$J$2030*AVERAGE('Assumptions (Biomass)'!$F$2:$H$2)/10^9),0)</f>
        <v>-0.0013077265</v>
      </c>
      <c r="L2094" s="160">
        <f>IF($J$2030&gt;0,PPMT('Assumptions (Biomass)'!$V$7,Model!Y$1,'Assumptions (Biomass)'!$V$10,'Assumptions (Biomass)'!$V$5*Model!$J$2030*AVERAGE('Assumptions (Biomass)'!$F$2:$H$2)/10^9),0)</f>
        <v>-0.001369843509</v>
      </c>
      <c r="M2094" s="160">
        <f>IF($J$2030&gt;0,PPMT('Assumptions (Biomass)'!$V$7,Model!Z$1,'Assumptions (Biomass)'!$V$10,'Assumptions (Biomass)'!$V$5*Model!$J$2030*AVERAGE('Assumptions (Biomass)'!$F$2:$H$2)/10^9),0)</f>
        <v>-0.001434911075</v>
      </c>
      <c r="N2094" s="160">
        <f>IF($J$2030&gt;0,PPMT('Assumptions (Biomass)'!$V$7,Model!AA$1,'Assumptions (Biomass)'!$V$10,'Assumptions (Biomass)'!$V$5*Model!$J$2030*AVERAGE('Assumptions (Biomass)'!$F$2:$H$2)/10^9),0)</f>
        <v>-0.001503069352</v>
      </c>
      <c r="O2094" s="160">
        <f>IF($J$2030&gt;0,PPMT('Assumptions (Biomass)'!$V$7,Model!AB$1,'Assumptions (Biomass)'!$V$10,'Assumptions (Biomass)'!$V$5*Model!$J$2030*AVERAGE('Assumptions (Biomass)'!$F$2:$H$2)/10^9),0)</f>
        <v>-0.001574465146</v>
      </c>
      <c r="P2094" s="160">
        <f>IF($J$2030&gt;0,PPMT('Assumptions (Biomass)'!$V$7,Model!AC$1,'Assumptions (Biomass)'!$V$10,'Assumptions (Biomass)'!$V$5*Model!$J$2030*AVERAGE('Assumptions (Biomass)'!$F$2:$H$2)/10^9),0)</f>
        <v>-0.00164925224</v>
      </c>
      <c r="Q2094" s="160">
        <f>IF($J$2030&gt;0,PPMT('Assumptions (Biomass)'!$V$7,Model!AD$1,'Assumptions (Biomass)'!$V$10,'Assumptions (Biomass)'!$V$5*Model!$J$2030*AVERAGE('Assumptions (Biomass)'!$F$2:$H$2)/10^9),0)</f>
        <v>-0.001727591722</v>
      </c>
      <c r="R2094" s="160">
        <f>IF($J$2030&gt;0,PPMT('Assumptions (Biomass)'!$V$7,Model!AE$1,'Assumptions (Biomass)'!$V$10,'Assumptions (Biomass)'!$V$5*Model!$J$2030*AVERAGE('Assumptions (Biomass)'!$F$2:$H$2)/10^9),0)</f>
        <v>-0.001809652328</v>
      </c>
      <c r="S2094" s="160">
        <f>IF($J$2030&gt;0,PPMT('Assumptions (Biomass)'!$V$7,Model!AF$1,'Assumptions (Biomass)'!$V$10,'Assumptions (Biomass)'!$V$5*Model!$J$2030*AVERAGE('Assumptions (Biomass)'!$F$2:$H$2)/10^9),0)</f>
        <v>-0.001895610814</v>
      </c>
      <c r="T2094" s="160">
        <f>IF($J$2030&gt;0,PPMT('Assumptions (Biomass)'!$V$7,Model!AG$1,'Assumptions (Biomass)'!$V$10,'Assumptions (Biomass)'!$V$5*Model!$J$2030*AVERAGE('Assumptions (Biomass)'!$F$2:$H$2)/10^9),0)</f>
        <v>-0.001985652328</v>
      </c>
      <c r="U2094" s="160">
        <f>IF($J$2030&gt;0,PPMT('Assumptions (Biomass)'!$V$7,Model!AH$1,'Assumptions (Biomass)'!$V$10,'Assumptions (Biomass)'!$V$5*Model!$J$2030*AVERAGE('Assumptions (Biomass)'!$F$2:$H$2)/10^9),0)</f>
        <v>-0.002079970813</v>
      </c>
      <c r="V2094" s="160">
        <f>IF($J$2030&gt;0,PPMT('Assumptions (Biomass)'!$V$7,Model!AI$1,'Assumptions (Biomass)'!$V$10,'Assumptions (Biomass)'!$V$5*Model!$J$2030*AVERAGE('Assumptions (Biomass)'!$F$2:$H$2)/10^9),0)</f>
        <v>-0.002178769427</v>
      </c>
      <c r="W2094" s="160">
        <f>IF($J$2030&gt;0,PPMT('Assumptions (Biomass)'!$V$7,Model!AJ$1,'Assumptions (Biomass)'!$V$10,'Assumptions (Biomass)'!$V$5*Model!$J$2030*AVERAGE('Assumptions (Biomass)'!$F$2:$H$2)/10^9),0)</f>
        <v>-0.002282260975</v>
      </c>
      <c r="X2094" s="160">
        <f>IF($J$2030&gt;0,PPMT('Assumptions (Biomass)'!$V$7,Model!AK$1,'Assumptions (Biomass)'!$V$10,'Assumptions (Biomass)'!$V$5*Model!$J$2030*AVERAGE('Assumptions (Biomass)'!$F$2:$H$2)/10^9),0)</f>
        <v>-0.002390668371</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-0.0001606383701</v>
      </c>
      <c r="L2095" s="160">
        <f>IF($K$2030&gt;0,PPMT('Assumptions (Biomass)'!$V$7,Model!X$1,'Assumptions (Biomass)'!$V$10,'Assumptions (Biomass)'!$V$5*Model!$K$2030*AVERAGE('Assumptions (Biomass)'!$G$2:$I$2)/10^9),0)</f>
        <v>-0.0001682686927</v>
      </c>
      <c r="M2095" s="160">
        <f>IF($K$2030&gt;0,PPMT('Assumptions (Biomass)'!$V$7,Model!Y$1,'Assumptions (Biomass)'!$V$10,'Assumptions (Biomass)'!$V$5*Model!$K$2030*AVERAGE('Assumptions (Biomass)'!$G$2:$I$2)/10^9),0)</f>
        <v>-0.0001762614556</v>
      </c>
      <c r="N2095" s="160">
        <f>IF($K$2030&gt;0,PPMT('Assumptions (Biomass)'!$V$7,Model!Z$1,'Assumptions (Biomass)'!$V$10,'Assumptions (Biomass)'!$V$5*Model!$K$2030*AVERAGE('Assumptions (Biomass)'!$G$2:$I$2)/10^9),0)</f>
        <v>-0.0001846338747</v>
      </c>
      <c r="O2095" s="160">
        <f>IF($K$2030&gt;0,PPMT('Assumptions (Biomass)'!$V$7,Model!AA$1,'Assumptions (Biomass)'!$V$10,'Assumptions (Biomass)'!$V$5*Model!$K$2030*AVERAGE('Assumptions (Biomass)'!$G$2:$I$2)/10^9),0)</f>
        <v>-0.0001934039838</v>
      </c>
      <c r="P2095" s="160">
        <f>IF($K$2030&gt;0,PPMT('Assumptions (Biomass)'!$V$7,Model!AB$1,'Assumptions (Biomass)'!$V$10,'Assumptions (Biomass)'!$V$5*Model!$K$2030*AVERAGE('Assumptions (Biomass)'!$G$2:$I$2)/10^9),0)</f>
        <v>-0.000202590673</v>
      </c>
      <c r="Q2095" s="160">
        <f>IF($K$2030&gt;0,PPMT('Assumptions (Biomass)'!$V$7,Model!AC$1,'Assumptions (Biomass)'!$V$10,'Assumptions (Biomass)'!$V$5*Model!$K$2030*AVERAGE('Assumptions (Biomass)'!$G$2:$I$2)/10^9),0)</f>
        <v>-0.00021221373</v>
      </c>
      <c r="R2095" s="160">
        <f>IF($K$2030&gt;0,PPMT('Assumptions (Biomass)'!$V$7,Model!AD$1,'Assumptions (Biomass)'!$V$10,'Assumptions (Biomass)'!$V$5*Model!$K$2030*AVERAGE('Assumptions (Biomass)'!$G$2:$I$2)/10^9),0)</f>
        <v>-0.0002222938821</v>
      </c>
      <c r="S2095" s="160">
        <f>IF($K$2030&gt;0,PPMT('Assumptions (Biomass)'!$V$7,Model!AE$1,'Assumptions (Biomass)'!$V$10,'Assumptions (Biomass)'!$V$5*Model!$K$2030*AVERAGE('Assumptions (Biomass)'!$G$2:$I$2)/10^9),0)</f>
        <v>-0.0002328528415</v>
      </c>
      <c r="T2095" s="160">
        <f>IF($K$2030&gt;0,PPMT('Assumptions (Biomass)'!$V$7,Model!AF$1,'Assumptions (Biomass)'!$V$10,'Assumptions (Biomass)'!$V$5*Model!$K$2030*AVERAGE('Assumptions (Biomass)'!$G$2:$I$2)/10^9),0)</f>
        <v>-0.0002439133515</v>
      </c>
      <c r="U2095" s="160">
        <f>IF($K$2030&gt;0,PPMT('Assumptions (Biomass)'!$V$7,Model!AG$1,'Assumptions (Biomass)'!$V$10,'Assumptions (Biomass)'!$V$5*Model!$K$2030*AVERAGE('Assumptions (Biomass)'!$G$2:$I$2)/10^9),0)</f>
        <v>-0.0002554992357</v>
      </c>
      <c r="V2095" s="160">
        <f>IF($K$2030&gt;0,PPMT('Assumptions (Biomass)'!$V$7,Model!AH$1,'Assumptions (Biomass)'!$V$10,'Assumptions (Biomass)'!$V$5*Model!$K$2030*AVERAGE('Assumptions (Biomass)'!$G$2:$I$2)/10^9),0)</f>
        <v>-0.0002676354494</v>
      </c>
      <c r="W2095" s="160">
        <f>IF($K$2030&gt;0,PPMT('Assumptions (Biomass)'!$V$7,Model!AI$1,'Assumptions (Biomass)'!$V$10,'Assumptions (Biomass)'!$V$5*Model!$K$2030*AVERAGE('Assumptions (Biomass)'!$G$2:$I$2)/10^9),0)</f>
        <v>-0.0002803481333</v>
      </c>
      <c r="X2095" s="160">
        <f>IF($K$2030&gt;0,PPMT('Assumptions (Biomass)'!$V$7,Model!AJ$1,'Assumptions (Biomass)'!$V$10,'Assumptions (Biomass)'!$V$5*Model!$K$2030*AVERAGE('Assumptions (Biomass)'!$G$2:$I$2)/10^9),0)</f>
        <v>-0.0002936646696</v>
      </c>
      <c r="Y2095" s="160">
        <f>IF($K$2030&gt;0,PPMT('Assumptions (Biomass)'!$V$7,Model!AK$1,'Assumptions (Biomass)'!$V$10,'Assumptions (Biomass)'!$V$5*Model!$K$2030*AVERAGE('Assumptions (Biomass)'!$G$2:$I$2)/10^9),0)</f>
        <v>-0.0003076137414</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-0.002306115597</v>
      </c>
      <c r="M2096" s="160">
        <f>IF($L$2030&gt;0,PPMT('Assumptions (Biomass)'!$V$7,Model!X$1,'Assumptions (Biomass)'!$V$10,'Assumptions (Biomass)'!$V$5*Model!$L$2030*AVERAGE('Assumptions (Biomass)'!$H$2:$J$2)/10^9),0)</f>
        <v>-0.002415656088</v>
      </c>
      <c r="N2096" s="160">
        <f>IF($L$2030&gt;0,PPMT('Assumptions (Biomass)'!$V$7,Model!Y$1,'Assumptions (Biomass)'!$V$10,'Assumptions (Biomass)'!$V$5*Model!$L$2030*AVERAGE('Assumptions (Biomass)'!$H$2:$J$2)/10^9),0)</f>
        <v>-0.002530399752</v>
      </c>
      <c r="O2096" s="160">
        <f>IF($L$2030&gt;0,PPMT('Assumptions (Biomass)'!$V$7,Model!Z$1,'Assumptions (Biomass)'!$V$10,'Assumptions (Biomass)'!$V$5*Model!$L$2030*AVERAGE('Assumptions (Biomass)'!$H$2:$J$2)/10^9),0)</f>
        <v>-0.00265059374</v>
      </c>
      <c r="P2096" s="160">
        <f>IF($L$2030&gt;0,PPMT('Assumptions (Biomass)'!$V$7,Model!AA$1,'Assumptions (Biomass)'!$V$10,'Assumptions (Biomass)'!$V$5*Model!$L$2030*AVERAGE('Assumptions (Biomass)'!$H$2:$J$2)/10^9),0)</f>
        <v>-0.002776496943</v>
      </c>
      <c r="Q2096" s="160">
        <f>IF($L$2030&gt;0,PPMT('Assumptions (Biomass)'!$V$7,Model!AB$1,'Assumptions (Biomass)'!$V$10,'Assumptions (Biomass)'!$V$5*Model!$L$2030*AVERAGE('Assumptions (Biomass)'!$H$2:$J$2)/10^9),0)</f>
        <v>-0.002908380548</v>
      </c>
      <c r="R2096" s="160">
        <f>IF($L$2030&gt;0,PPMT('Assumptions (Biomass)'!$V$7,Model!AC$1,'Assumptions (Biomass)'!$V$10,'Assumptions (Biomass)'!$V$5*Model!$L$2030*AVERAGE('Assumptions (Biomass)'!$H$2:$J$2)/10^9),0)</f>
        <v>-0.003046528624</v>
      </c>
      <c r="S2096" s="160">
        <f>IF($L$2030&gt;0,PPMT('Assumptions (Biomass)'!$V$7,Model!AD$1,'Assumptions (Biomass)'!$V$10,'Assumptions (Biomass)'!$V$5*Model!$L$2030*AVERAGE('Assumptions (Biomass)'!$H$2:$J$2)/10^9),0)</f>
        <v>-0.003191238733</v>
      </c>
      <c r="T2096" s="160">
        <f>IF($L$2030&gt;0,PPMT('Assumptions (Biomass)'!$V$7,Model!AE$1,'Assumptions (Biomass)'!$V$10,'Assumptions (Biomass)'!$V$5*Model!$L$2030*AVERAGE('Assumptions (Biomass)'!$H$2:$J$2)/10^9),0)</f>
        <v>-0.003342822573</v>
      </c>
      <c r="U2096" s="160">
        <f>IF($L$2030&gt;0,PPMT('Assumptions (Biomass)'!$V$7,Model!AF$1,'Assumptions (Biomass)'!$V$10,'Assumptions (Biomass)'!$V$5*Model!$L$2030*AVERAGE('Assumptions (Biomass)'!$H$2:$J$2)/10^9),0)</f>
        <v>-0.003501606645</v>
      </c>
      <c r="V2096" s="160">
        <f>IF($L$2030&gt;0,PPMT('Assumptions (Biomass)'!$V$7,Model!AG$1,'Assumptions (Biomass)'!$V$10,'Assumptions (Biomass)'!$V$5*Model!$L$2030*AVERAGE('Assumptions (Biomass)'!$H$2:$J$2)/10^9),0)</f>
        <v>-0.003667932961</v>
      </c>
      <c r="W2096" s="160">
        <f>IF($L$2030&gt;0,PPMT('Assumptions (Biomass)'!$V$7,Model!AH$1,'Assumptions (Biomass)'!$V$10,'Assumptions (Biomass)'!$V$5*Model!$L$2030*AVERAGE('Assumptions (Biomass)'!$H$2:$J$2)/10^9),0)</f>
        <v>-0.003842159777</v>
      </c>
      <c r="X2096" s="160">
        <f>IF($L$2030&gt;0,PPMT('Assumptions (Biomass)'!$V$7,Model!AI$1,'Assumptions (Biomass)'!$V$10,'Assumptions (Biomass)'!$V$5*Model!$L$2030*AVERAGE('Assumptions (Biomass)'!$H$2:$J$2)/10^9),0)</f>
        <v>-0.004024662366</v>
      </c>
      <c r="Y2096" s="160">
        <f>IF($L$2030&gt;0,PPMT('Assumptions (Biomass)'!$V$7,Model!AJ$1,'Assumptions (Biomass)'!$V$10,'Assumptions (Biomass)'!$V$5*Model!$L$2030*AVERAGE('Assumptions (Biomass)'!$H$2:$J$2)/10^9),0)</f>
        <v>-0.004215833828</v>
      </c>
      <c r="Z2096" s="160">
        <f>IF($L$2030&gt;0,PPMT('Assumptions (Biomass)'!$V$7,Model!AK$1,'Assumptions (Biomass)'!$V$10,'Assumptions (Biomass)'!$V$5*Model!$L$2030*AVERAGE('Assumptions (Biomass)'!$H$2:$J$2)/10^9),0)</f>
        <v>-0.004416085935</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-0.0008383012705</v>
      </c>
      <c r="N2097" s="160">
        <f>IF($M$2030&gt;0,PPMT('Assumptions (Biomass)'!$V$7,Model!X$1,'Assumptions (Biomass)'!$V$10,'Assumptions (Biomass)'!$V$5*Model!$M$2030*AVERAGE('Assumptions (Biomass)'!$I$2:$K$2)/10^9),0)</f>
        <v>-0.0008781205809</v>
      </c>
      <c r="O2097" s="160">
        <f>IF($M$2030&gt;0,PPMT('Assumptions (Biomass)'!$V$7,Model!Y$1,'Assumptions (Biomass)'!$V$10,'Assumptions (Biomass)'!$V$5*Model!$M$2030*AVERAGE('Assumptions (Biomass)'!$I$2:$K$2)/10^9),0)</f>
        <v>-0.0009198313085</v>
      </c>
      <c r="P2097" s="160">
        <f>IF($M$2030&gt;0,PPMT('Assumptions (Biomass)'!$V$7,Model!Z$1,'Assumptions (Biomass)'!$V$10,'Assumptions (Biomass)'!$V$5*Model!$M$2030*AVERAGE('Assumptions (Biomass)'!$I$2:$K$2)/10^9),0)</f>
        <v>-0.0009635232956</v>
      </c>
      <c r="Q2097" s="160">
        <f>IF($M$2030&gt;0,PPMT('Assumptions (Biomass)'!$V$7,Model!AA$1,'Assumptions (Biomass)'!$V$10,'Assumptions (Biomass)'!$V$5*Model!$M$2030*AVERAGE('Assumptions (Biomass)'!$I$2:$K$2)/10^9),0)</f>
        <v>-0.001009290652</v>
      </c>
      <c r="R2097" s="160">
        <f>IF($M$2030&gt;0,PPMT('Assumptions (Biomass)'!$V$7,Model!AB$1,'Assumptions (Biomass)'!$V$10,'Assumptions (Biomass)'!$V$5*Model!$M$2030*AVERAGE('Assumptions (Biomass)'!$I$2:$K$2)/10^9),0)</f>
        <v>-0.001057231958</v>
      </c>
      <c r="S2097" s="160">
        <f>IF($M$2030&gt;0,PPMT('Assumptions (Biomass)'!$V$7,Model!AC$1,'Assumptions (Biomass)'!$V$10,'Assumptions (Biomass)'!$V$5*Model!$M$2030*AVERAGE('Assumptions (Biomass)'!$I$2:$K$2)/10^9),0)</f>
        <v>-0.001107450476</v>
      </c>
      <c r="T2097" s="160">
        <f>IF($M$2030&gt;0,PPMT('Assumptions (Biomass)'!$V$7,Model!AD$1,'Assumptions (Biomass)'!$V$10,'Assumptions (Biomass)'!$V$5*Model!$M$2030*AVERAGE('Assumptions (Biomass)'!$I$2:$K$2)/10^9),0)</f>
        <v>-0.001160054374</v>
      </c>
      <c r="U2097" s="160">
        <f>IF($M$2030&gt;0,PPMT('Assumptions (Biomass)'!$V$7,Model!AE$1,'Assumptions (Biomass)'!$V$10,'Assumptions (Biomass)'!$V$5*Model!$M$2030*AVERAGE('Assumptions (Biomass)'!$I$2:$K$2)/10^9),0)</f>
        <v>-0.001215156957</v>
      </c>
      <c r="V2097" s="160">
        <f>IF($M$2030&gt;0,PPMT('Assumptions (Biomass)'!$V$7,Model!AF$1,'Assumptions (Biomass)'!$V$10,'Assumptions (Biomass)'!$V$5*Model!$M$2030*AVERAGE('Assumptions (Biomass)'!$I$2:$K$2)/10^9),0)</f>
        <v>-0.001272876912</v>
      </c>
      <c r="W2097" s="160">
        <f>IF($M$2030&gt;0,PPMT('Assumptions (Biomass)'!$V$7,Model!AG$1,'Assumptions (Biomass)'!$V$10,'Assumptions (Biomass)'!$V$5*Model!$M$2030*AVERAGE('Assumptions (Biomass)'!$I$2:$K$2)/10^9),0)</f>
        <v>-0.001333338565</v>
      </c>
      <c r="X2097" s="160">
        <f>IF($M$2030&gt;0,PPMT('Assumptions (Biomass)'!$V$7,Model!AH$1,'Assumptions (Biomass)'!$V$10,'Assumptions (Biomass)'!$V$5*Model!$M$2030*AVERAGE('Assumptions (Biomass)'!$I$2:$K$2)/10^9),0)</f>
        <v>-0.001396672147</v>
      </c>
      <c r="Y2097" s="160">
        <f>IF($M$2030&gt;0,PPMT('Assumptions (Biomass)'!$V$7,Model!AI$1,'Assumptions (Biomass)'!$V$10,'Assumptions (Biomass)'!$V$5*Model!$M$2030*AVERAGE('Assumptions (Biomass)'!$I$2:$K$2)/10^9),0)</f>
        <v>-0.001463014074</v>
      </c>
      <c r="Z2097" s="160">
        <f>IF($M$2030&gt;0,PPMT('Assumptions (Biomass)'!$V$7,Model!AJ$1,'Assumptions (Biomass)'!$V$10,'Assumptions (Biomass)'!$V$5*Model!$M$2030*AVERAGE('Assumptions (Biomass)'!$I$2:$K$2)/10^9),0)</f>
        <v>-0.001532507243</v>
      </c>
      <c r="AA2097" s="160">
        <f>IF($M$2030&gt;0,PPMT('Assumptions (Biomass)'!$V$7,Model!AK$1,'Assumptions (Biomass)'!$V$10,'Assumptions (Biomass)'!$V$5*Model!$M$2030*AVERAGE('Assumptions (Biomass)'!$I$2:$K$2)/10^9),0)</f>
        <v>-0.001605301337</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-0.0007854038566</v>
      </c>
      <c r="O2098" s="177">
        <f>IF($N$2030&gt;0,PPMT('Assumptions (Biomass)'!$V$7,Model!X$1,'Assumptions (Biomass)'!$V$10,'Assumptions (Biomass)'!$V$5*Model!$N$2030*AVERAGE('Assumptions (Biomass)'!$J$2:$L$2)/10^9),0)</f>
        <v>-0.0008227105398</v>
      </c>
      <c r="P2098" s="177">
        <f>IF($N$2030&gt;0,PPMT('Assumptions (Biomass)'!$V$7,Model!Y$1,'Assumptions (Biomass)'!$V$10,'Assumptions (Biomass)'!$V$5*Model!$N$2030*AVERAGE('Assumptions (Biomass)'!$J$2:$L$2)/10^9),0)</f>
        <v>-0.0008617892904</v>
      </c>
      <c r="Q2098" s="177">
        <f>IF($N$2030&gt;0,PPMT('Assumptions (Biomass)'!$V$7,Model!Z$1,'Assumptions (Biomass)'!$V$10,'Assumptions (Biomass)'!$V$5*Model!$N$2030*AVERAGE('Assumptions (Biomass)'!$J$2:$L$2)/10^9),0)</f>
        <v>-0.0009027242817</v>
      </c>
      <c r="R2098" s="177">
        <f>IF($N$2030&gt;0,PPMT('Assumptions (Biomass)'!$V$7,Model!AA$1,'Assumptions (Biomass)'!$V$10,'Assumptions (Biomass)'!$V$5*Model!$N$2030*AVERAGE('Assumptions (Biomass)'!$J$2:$L$2)/10^9),0)</f>
        <v>-0.0009456036851</v>
      </c>
      <c r="S2098" s="177">
        <f>IF($N$2030&gt;0,PPMT('Assumptions (Biomass)'!$V$7,Model!AB$1,'Assumptions (Biomass)'!$V$10,'Assumptions (Biomass)'!$V$5*Model!$N$2030*AVERAGE('Assumptions (Biomass)'!$J$2:$L$2)/10^9),0)</f>
        <v>-0.0009905198601</v>
      </c>
      <c r="T2098" s="177">
        <f>IF($N$2030&gt;0,PPMT('Assumptions (Biomass)'!$V$7,Model!AC$1,'Assumptions (Biomass)'!$V$10,'Assumptions (Biomass)'!$V$5*Model!$N$2030*AVERAGE('Assumptions (Biomass)'!$J$2:$L$2)/10^9),0)</f>
        <v>-0.001037569553</v>
      </c>
      <c r="U2098" s="177">
        <f>IF($N$2030&gt;0,PPMT('Assumptions (Biomass)'!$V$7,Model!AD$1,'Assumptions (Biomass)'!$V$10,'Assumptions (Biomass)'!$V$5*Model!$N$2030*AVERAGE('Assumptions (Biomass)'!$J$2:$L$2)/10^9),0)</f>
        <v>-0.001086854107</v>
      </c>
      <c r="V2098" s="177">
        <f>IF($N$2030&gt;0,PPMT('Assumptions (Biomass)'!$V$7,Model!AE$1,'Assumptions (Biomass)'!$V$10,'Assumptions (Biomass)'!$V$5*Model!$N$2030*AVERAGE('Assumptions (Biomass)'!$J$2:$L$2)/10^9),0)</f>
        <v>-0.001138479677</v>
      </c>
      <c r="W2098" s="177">
        <f>IF($N$2030&gt;0,PPMT('Assumptions (Biomass)'!$V$7,Model!AF$1,'Assumptions (Biomass)'!$V$10,'Assumptions (Biomass)'!$V$5*Model!$N$2030*AVERAGE('Assumptions (Biomass)'!$J$2:$L$2)/10^9),0)</f>
        <v>-0.001192557462</v>
      </c>
      <c r="X2098" s="177">
        <f>IF($N$2030&gt;0,PPMT('Assumptions (Biomass)'!$V$7,Model!AG$1,'Assumptions (Biomass)'!$V$10,'Assumptions (Biomass)'!$V$5*Model!$N$2030*AVERAGE('Assumptions (Biomass)'!$J$2:$L$2)/10^9),0)</f>
        <v>-0.001249203941</v>
      </c>
      <c r="Y2098" s="177">
        <f>IF($N$2030&gt;0,PPMT('Assumptions (Biomass)'!$V$7,Model!AH$1,'Assumptions (Biomass)'!$V$10,'Assumptions (Biomass)'!$V$5*Model!$N$2030*AVERAGE('Assumptions (Biomass)'!$J$2:$L$2)/10^9),0)</f>
        <v>-0.001308541129</v>
      </c>
      <c r="Z2098" s="177">
        <f>IF($N$2030&gt;0,PPMT('Assumptions (Biomass)'!$V$7,Model!AI$1,'Assumptions (Biomass)'!$V$10,'Assumptions (Biomass)'!$V$5*Model!$N$2030*AVERAGE('Assumptions (Biomass)'!$J$2:$L$2)/10^9),0)</f>
        <v>-0.001370696832</v>
      </c>
      <c r="AA2098" s="177">
        <f>IF($N$2030&gt;0,PPMT('Assumptions (Biomass)'!$V$7,Model!AJ$1,'Assumptions (Biomass)'!$V$10,'Assumptions (Biomass)'!$V$5*Model!$N$2030*AVERAGE('Assumptions (Biomass)'!$J$2:$L$2)/10^9),0)</f>
        <v>-0.001435804932</v>
      </c>
      <c r="AB2098" s="177">
        <f>IF($N$2030&gt;0,PPMT('Assumptions (Biomass)'!$V$7,Model!AK$1,'Assumptions (Biomass)'!$V$10,'Assumptions (Biomass)'!$V$5*Model!$N$2030*AVERAGE('Assumptions (Biomass)'!$J$2:$L$2)/10^9),0)</f>
        <v>-0.001504005666</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-0.01226198435</v>
      </c>
      <c r="P2099" s="160">
        <f>IF($O$2030&gt;0,PPMT('Assumptions (Biomass)'!$V$7,Model!X$1,'Assumptions (Biomass)'!$V$10,'Assumptions (Biomass)'!$V$5*Model!$O$2030*AVERAGE('Assumptions (Biomass)'!$K$2:$M$2)/10^9),0)</f>
        <v>-0.01284442861</v>
      </c>
      <c r="Q2099" s="160">
        <f>IF($O$2030&gt;0,PPMT('Assumptions (Biomass)'!$V$7,Model!Y$1,'Assumptions (Biomass)'!$V$10,'Assumptions (Biomass)'!$V$5*Model!$O$2030*AVERAGE('Assumptions (Biomass)'!$K$2:$M$2)/10^9),0)</f>
        <v>-0.01345453896</v>
      </c>
      <c r="R2099" s="160">
        <f>IF($O$2030&gt;0,PPMT('Assumptions (Biomass)'!$V$7,Model!Z$1,'Assumptions (Biomass)'!$V$10,'Assumptions (Biomass)'!$V$5*Model!$O$2030*AVERAGE('Assumptions (Biomass)'!$K$2:$M$2)/10^9),0)</f>
        <v>-0.01409362957</v>
      </c>
      <c r="S2099" s="160">
        <f>IF($O$2030&gt;0,PPMT('Assumptions (Biomass)'!$V$7,Model!AA$1,'Assumptions (Biomass)'!$V$10,'Assumptions (Biomass)'!$V$5*Model!$O$2030*AVERAGE('Assumptions (Biomass)'!$K$2:$M$2)/10^9),0)</f>
        <v>-0.01476307697</v>
      </c>
      <c r="T2099" s="160">
        <f>IF($O$2030&gt;0,PPMT('Assumptions (Biomass)'!$V$7,Model!AB$1,'Assumptions (Biomass)'!$V$10,'Assumptions (Biomass)'!$V$5*Model!$O$2030*AVERAGE('Assumptions (Biomass)'!$K$2:$M$2)/10^9),0)</f>
        <v>-0.01546432313</v>
      </c>
      <c r="U2099" s="160">
        <f>IF($O$2030&gt;0,PPMT('Assumptions (Biomass)'!$V$7,Model!AC$1,'Assumptions (Biomass)'!$V$10,'Assumptions (Biomass)'!$V$5*Model!$O$2030*AVERAGE('Assumptions (Biomass)'!$K$2:$M$2)/10^9),0)</f>
        <v>-0.01619887847</v>
      </c>
      <c r="V2099" s="160">
        <f>IF($O$2030&gt;0,PPMT('Assumptions (Biomass)'!$V$7,Model!AD$1,'Assumptions (Biomass)'!$V$10,'Assumptions (Biomass)'!$V$5*Model!$O$2030*AVERAGE('Assumptions (Biomass)'!$K$2:$M$2)/10^9),0)</f>
        <v>-0.0169683252</v>
      </c>
      <c r="W2099" s="160">
        <f>IF($O$2030&gt;0,PPMT('Assumptions (Biomass)'!$V$7,Model!AE$1,'Assumptions (Biomass)'!$V$10,'Assumptions (Biomass)'!$V$5*Model!$O$2030*AVERAGE('Assumptions (Biomass)'!$K$2:$M$2)/10^9),0)</f>
        <v>-0.01777432065</v>
      </c>
      <c r="X2099" s="160">
        <f>IF($O$2030&gt;0,PPMT('Assumptions (Biomass)'!$V$7,Model!AF$1,'Assumptions (Biomass)'!$V$10,'Assumptions (Biomass)'!$V$5*Model!$O$2030*AVERAGE('Assumptions (Biomass)'!$K$2:$M$2)/10^9),0)</f>
        <v>-0.01861860088</v>
      </c>
      <c r="Y2099" s="160">
        <f>IF($O$2030&gt;0,PPMT('Assumptions (Biomass)'!$V$7,Model!AG$1,'Assumptions (Biomass)'!$V$10,'Assumptions (Biomass)'!$V$5*Model!$O$2030*AVERAGE('Assumptions (Biomass)'!$K$2:$M$2)/10^9),0)</f>
        <v>-0.01950298442</v>
      </c>
      <c r="Z2099" s="160">
        <f>IF($O$2030&gt;0,PPMT('Assumptions (Biomass)'!$V$7,Model!AH$1,'Assumptions (Biomass)'!$V$10,'Assumptions (Biomass)'!$V$5*Model!$O$2030*AVERAGE('Assumptions (Biomass)'!$K$2:$M$2)/10^9),0)</f>
        <v>-0.02042937618</v>
      </c>
      <c r="AA2099" s="160">
        <f>IF($O$2030&gt;0,PPMT('Assumptions (Biomass)'!$V$7,Model!AI$1,'Assumptions (Biomass)'!$V$10,'Assumptions (Biomass)'!$V$5*Model!$O$2030*AVERAGE('Assumptions (Biomass)'!$K$2:$M$2)/10^9),0)</f>
        <v>-0.02139977155</v>
      </c>
      <c r="AB2099" s="160">
        <f>IF($O$2030&gt;0,PPMT('Assumptions (Biomass)'!$V$7,Model!AJ$1,'Assumptions (Biomass)'!$V$10,'Assumptions (Biomass)'!$V$5*Model!$O$2030*AVERAGE('Assumptions (Biomass)'!$K$2:$M$2)/10^9),0)</f>
        <v>-0.0224162607</v>
      </c>
      <c r="AC2099" s="160">
        <f>IF($O$2030&gt;0,PPMT('Assumptions (Biomass)'!$V$7,Model!AK$1,'Assumptions (Biomass)'!$V$10,'Assumptions (Biomass)'!$V$5*Model!$O$2030*AVERAGE('Assumptions (Biomass)'!$K$2:$M$2)/10^9),0)</f>
        <v>-0.02348103308</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v>
      </c>
      <c r="Q2100" s="177">
        <f>IF($P$2030&gt;0,PPMT('Assumptions (Biomass)'!$V$7,Model!X$1,'Assumptions (Biomass)'!$V$10,'Assumptions (Biomass)'!$V$5*Model!$P$2030*AVERAGE('Assumptions (Biomass)'!$L$2:$N$2)/10^9),0)</f>
        <v>0</v>
      </c>
      <c r="R2100" s="177">
        <f>IF($P$2030&gt;0,PPMT('Assumptions (Biomass)'!$V$7,Model!Y$1,'Assumptions (Biomass)'!$V$10,'Assumptions (Biomass)'!$V$5*Model!$P$2030*AVERAGE('Assumptions (Biomass)'!$L$2:$N$2)/10^9),0)</f>
        <v>0</v>
      </c>
      <c r="S2100" s="177">
        <f>IF($P$2030&gt;0,PPMT('Assumptions (Biomass)'!$V$7,Model!Z$1,'Assumptions (Biomass)'!$V$10,'Assumptions (Biomass)'!$V$5*Model!$P$2030*AVERAGE('Assumptions (Biomass)'!$L$2:$N$2)/10^9),0)</f>
        <v>0</v>
      </c>
      <c r="T2100" s="177">
        <f>IF($P$2030&gt;0,PPMT('Assumptions (Biomass)'!$V$7,Model!AA$1,'Assumptions (Biomass)'!$V$10,'Assumptions (Biomass)'!$V$5*Model!$P$2030*AVERAGE('Assumptions (Biomass)'!$L$2:$N$2)/10^9),0)</f>
        <v>0</v>
      </c>
      <c r="U2100" s="177">
        <f>IF($P$2030&gt;0,PPMT('Assumptions (Biomass)'!$V$7,Model!AB$1,'Assumptions (Biomass)'!$V$10,'Assumptions (Biomass)'!$V$5*Model!$P$2030*AVERAGE('Assumptions (Biomass)'!$L$2:$N$2)/10^9),0)</f>
        <v>0</v>
      </c>
      <c r="V2100" s="177">
        <f>IF($P$2030&gt;0,PPMT('Assumptions (Biomass)'!$V$7,Model!AC$1,'Assumptions (Biomass)'!$V$10,'Assumptions (Biomass)'!$V$5*Model!$P$2030*AVERAGE('Assumptions (Biomass)'!$L$2:$N$2)/10^9),0)</f>
        <v>0</v>
      </c>
      <c r="W2100" s="177">
        <f>IF($P$2030&gt;0,PPMT('Assumptions (Biomass)'!$V$7,Model!AD$1,'Assumptions (Biomass)'!$V$10,'Assumptions (Biomass)'!$V$5*Model!$P$2030*AVERAGE('Assumptions (Biomass)'!$L$2:$N$2)/10^9),0)</f>
        <v>0</v>
      </c>
      <c r="X2100" s="177">
        <f>IF($P$2030&gt;0,PPMT('Assumptions (Biomass)'!$V$7,Model!AE$1,'Assumptions (Biomass)'!$V$10,'Assumptions (Biomass)'!$V$5*Model!$P$2030*AVERAGE('Assumptions (Biomass)'!$L$2:$N$2)/10^9),0)</f>
        <v>0</v>
      </c>
      <c r="Y2100" s="177">
        <f>IF($P$2030&gt;0,PPMT('Assumptions (Biomass)'!$V$7,Model!AF$1,'Assumptions (Biomass)'!$V$10,'Assumptions (Biomass)'!$V$5*Model!$P$2030*AVERAGE('Assumptions (Biomass)'!$L$2:$N$2)/10^9),0)</f>
        <v>0</v>
      </c>
      <c r="Z2100" s="177">
        <f>IF($P$2030&gt;0,PPMT('Assumptions (Biomass)'!$V$7,Model!AG$1,'Assumptions (Biomass)'!$V$10,'Assumptions (Biomass)'!$V$5*Model!$P$2030*AVERAGE('Assumptions (Biomass)'!$L$2:$N$2)/10^9),0)</f>
        <v>0</v>
      </c>
      <c r="AA2100" s="177">
        <f>IF($P$2030&gt;0,PPMT('Assumptions (Biomass)'!$V$7,Model!AH$1,'Assumptions (Biomass)'!$V$10,'Assumptions (Biomass)'!$V$5*Model!$P$2030*AVERAGE('Assumptions (Biomass)'!$L$2:$N$2)/10^9),0)</f>
        <v>0</v>
      </c>
      <c r="AB2100" s="177">
        <f>IF($P$2030&gt;0,PPMT('Assumptions (Biomass)'!$V$7,Model!AI$1,'Assumptions (Biomass)'!$V$10,'Assumptions (Biomass)'!$V$5*Model!$P$2030*AVERAGE('Assumptions (Biomass)'!$L$2:$N$2)/10^9),0)</f>
        <v>0</v>
      </c>
      <c r="AC2100" s="177">
        <f>IF($P$2030&gt;0,PPMT('Assumptions (Biomass)'!$V$7,Model!AJ$1,'Assumptions (Biomass)'!$V$10,'Assumptions (Biomass)'!$V$5*Model!$P$2030*AVERAGE('Assumptions (Biomass)'!$L$2:$N$2)/10^9),0)</f>
        <v>0</v>
      </c>
      <c r="AD2100" s="177">
        <f>IF($P$2030&gt;0,PPMT('Assumptions (Biomass)'!$V$7,Model!AK$1,'Assumptions (Biomass)'!$V$10,'Assumptions (Biomass)'!$V$5*Model!$P$2030*AVERAGE('Assumptions (Biomass)'!$L$2:$N$2)/10^9),0)</f>
        <v>0</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-0.006055450384</v>
      </c>
      <c r="R2101" s="160">
        <f>IF($Q$2030&gt;0,PPMT('Assumptions (Biomass)'!$V$7,Model!X$1,'Assumptions (Biomass)'!$V$10,'Assumptions (Biomass)'!$V$5*Model!$Q$2030*AVERAGE('Assumptions (Biomass)'!$M$2:$O$2)/10^9),0)</f>
        <v>-0.006343084278</v>
      </c>
      <c r="S2101" s="160">
        <f>IF($Q$2030&gt;0,PPMT('Assumptions (Biomass)'!$V$7,Model!Y$1,'Assumptions (Biomass)'!$V$10,'Assumptions (Biomass)'!$V$5*Model!$Q$2030*AVERAGE('Assumptions (Biomass)'!$M$2:$O$2)/10^9),0)</f>
        <v>-0.006644380781</v>
      </c>
      <c r="T2101" s="160">
        <f>IF($Q$2030&gt;0,PPMT('Assumptions (Biomass)'!$V$7,Model!Z$1,'Assumptions (Biomass)'!$V$10,'Assumptions (Biomass)'!$V$5*Model!$Q$2030*AVERAGE('Assumptions (Biomass)'!$M$2:$O$2)/10^9),0)</f>
        <v>-0.006959988868</v>
      </c>
      <c r="U2101" s="160">
        <f>IF($Q$2030&gt;0,PPMT('Assumptions (Biomass)'!$V$7,Model!AA$1,'Assumptions (Biomass)'!$V$10,'Assumptions (Biomass)'!$V$5*Model!$Q$2030*AVERAGE('Assumptions (Biomass)'!$M$2:$O$2)/10^9),0)</f>
        <v>-0.007290588339</v>
      </c>
      <c r="V2101" s="160">
        <f>IF($Q$2030&gt;0,PPMT('Assumptions (Biomass)'!$V$7,Model!AB$1,'Assumptions (Biomass)'!$V$10,'Assumptions (Biomass)'!$V$5*Model!$Q$2030*AVERAGE('Assumptions (Biomass)'!$M$2:$O$2)/10^9),0)</f>
        <v>-0.007636891285</v>
      </c>
      <c r="W2101" s="160">
        <f>IF($Q$2030&gt;0,PPMT('Assumptions (Biomass)'!$V$7,Model!AC$1,'Assumptions (Biomass)'!$V$10,'Assumptions (Biomass)'!$V$5*Model!$Q$2030*AVERAGE('Assumptions (Biomass)'!$M$2:$O$2)/10^9),0)</f>
        <v>-0.007999643621</v>
      </c>
      <c r="X2101" s="160">
        <f>IF($Q$2030&gt;0,PPMT('Assumptions (Biomass)'!$V$7,Model!AD$1,'Assumptions (Biomass)'!$V$10,'Assumptions (Biomass)'!$V$5*Model!$Q$2030*AVERAGE('Assumptions (Biomass)'!$M$2:$O$2)/10^9),0)</f>
        <v>-0.008379626693</v>
      </c>
      <c r="Y2101" s="160">
        <f>IF($Q$2030&gt;0,PPMT('Assumptions (Biomass)'!$V$7,Model!AE$1,'Assumptions (Biomass)'!$V$10,'Assumptions (Biomass)'!$V$5*Model!$Q$2030*AVERAGE('Assumptions (Biomass)'!$M$2:$O$2)/10^9),0)</f>
        <v>-0.008777658961</v>
      </c>
      <c r="Z2101" s="160">
        <f>IF($Q$2030&gt;0,PPMT('Assumptions (Biomass)'!$V$7,Model!AF$1,'Assumptions (Biomass)'!$V$10,'Assumptions (Biomass)'!$V$5*Model!$Q$2030*AVERAGE('Assumptions (Biomass)'!$M$2:$O$2)/10^9),0)</f>
        <v>-0.009194597762</v>
      </c>
      <c r="AA2101" s="160">
        <f>IF($Q$2030&gt;0,PPMT('Assumptions (Biomass)'!$V$7,Model!AG$1,'Assumptions (Biomass)'!$V$10,'Assumptions (Biomass)'!$V$5*Model!$Q$2030*AVERAGE('Assumptions (Biomass)'!$M$2:$O$2)/10^9),0)</f>
        <v>-0.009631341155</v>
      </c>
      <c r="AB2101" s="160">
        <f>IF($Q$2030&gt;0,PPMT('Assumptions (Biomass)'!$V$7,Model!AH$1,'Assumptions (Biomass)'!$V$10,'Assumptions (Biomass)'!$V$5*Model!$Q$2030*AVERAGE('Assumptions (Biomass)'!$M$2:$O$2)/10^9),0)</f>
        <v>-0.01008882986</v>
      </c>
      <c r="AC2101" s="160">
        <f>IF($Q$2030&gt;0,PPMT('Assumptions (Biomass)'!$V$7,Model!AI$1,'Assumptions (Biomass)'!$V$10,'Assumptions (Biomass)'!$V$5*Model!$Q$2030*AVERAGE('Assumptions (Biomass)'!$M$2:$O$2)/10^9),0)</f>
        <v>-0.01056804928</v>
      </c>
      <c r="AD2101" s="160">
        <f>IF($Q$2030&gt;0,PPMT('Assumptions (Biomass)'!$V$7,Model!AJ$1,'Assumptions (Biomass)'!$V$10,'Assumptions (Biomass)'!$V$5*Model!$Q$2030*AVERAGE('Assumptions (Biomass)'!$M$2:$O$2)/10^9),0)</f>
        <v>-0.01107003162</v>
      </c>
      <c r="AE2101" s="160">
        <f>IF($Q$2030&gt;0,PPMT('Assumptions (Biomass)'!$V$7,Model!AK$1,'Assumptions (Biomass)'!$V$10,'Assumptions (Biomass)'!$V$5*Model!$Q$2030*AVERAGE('Assumptions (Biomass)'!$M$2:$O$2)/10^9),0)</f>
        <v>-0.01159585812</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-0.00015899947</v>
      </c>
      <c r="S2102" s="177">
        <f>IF($R$2030&gt;0,PPMT('Assumptions (Biomass)'!$V$7,Model!X$1,'Assumptions (Biomass)'!$V$10,'Assumptions (Biomass)'!$V$5*Model!$R$2030*AVERAGE('Assumptions (Biomass)'!$N$2:$P$2)/10^9),0)</f>
        <v>-0.0001665519448</v>
      </c>
      <c r="T2102" s="177">
        <f>IF($R$2030&gt;0,PPMT('Assumptions (Biomass)'!$V$7,Model!Y$1,'Assumptions (Biomass)'!$V$10,'Assumptions (Biomass)'!$V$5*Model!$R$2030*AVERAGE('Assumptions (Biomass)'!$N$2:$P$2)/10^9),0)</f>
        <v>-0.0001744631622</v>
      </c>
      <c r="U2102" s="177">
        <f>IF($R$2030&gt;0,PPMT('Assumptions (Biomass)'!$V$7,Model!Z$1,'Assumptions (Biomass)'!$V$10,'Assumptions (Biomass)'!$V$5*Model!$R$2030*AVERAGE('Assumptions (Biomass)'!$N$2:$P$2)/10^9),0)</f>
        <v>-0.0001827501624</v>
      </c>
      <c r="V2102" s="177">
        <f>IF($R$2030&gt;0,PPMT('Assumptions (Biomass)'!$V$7,Model!AA$1,'Assumptions (Biomass)'!$V$10,'Assumptions (Biomass)'!$V$5*Model!$R$2030*AVERAGE('Assumptions (Biomass)'!$N$2:$P$2)/10^9),0)</f>
        <v>-0.0001914307951</v>
      </c>
      <c r="W2102" s="177">
        <f>IF($R$2030&gt;0,PPMT('Assumptions (Biomass)'!$V$7,Model!AB$1,'Assumptions (Biomass)'!$V$10,'Assumptions (Biomass)'!$V$5*Model!$R$2030*AVERAGE('Assumptions (Biomass)'!$N$2:$P$2)/10^9),0)</f>
        <v>-0.0002005237579</v>
      </c>
      <c r="X2102" s="177">
        <f>IF($R$2030&gt;0,PPMT('Assumptions (Biomass)'!$V$7,Model!AC$1,'Assumptions (Biomass)'!$V$10,'Assumptions (Biomass)'!$V$5*Model!$R$2030*AVERAGE('Assumptions (Biomass)'!$N$2:$P$2)/10^9),0)</f>
        <v>-0.0002100486364</v>
      </c>
      <c r="Y2102" s="177">
        <f>IF($R$2030&gt;0,PPMT('Assumptions (Biomass)'!$V$7,Model!AD$1,'Assumptions (Biomass)'!$V$10,'Assumptions (Biomass)'!$V$5*Model!$R$2030*AVERAGE('Assumptions (Biomass)'!$N$2:$P$2)/10^9),0)</f>
        <v>-0.0002200259466</v>
      </c>
      <c r="Z2102" s="177">
        <f>IF($R$2030&gt;0,PPMT('Assumptions (Biomass)'!$V$7,Model!AE$1,'Assumptions (Biomass)'!$V$10,'Assumptions (Biomass)'!$V$5*Model!$R$2030*AVERAGE('Assumptions (Biomass)'!$N$2:$P$2)/10^9),0)</f>
        <v>-0.0002304771791</v>
      </c>
      <c r="AA2102" s="177">
        <f>IF($R$2030&gt;0,PPMT('Assumptions (Biomass)'!$V$7,Model!AF$1,'Assumptions (Biomass)'!$V$10,'Assumptions (Biomass)'!$V$5*Model!$R$2030*AVERAGE('Assumptions (Biomass)'!$N$2:$P$2)/10^9),0)</f>
        <v>-0.0002414248451</v>
      </c>
      <c r="AB2102" s="177">
        <f>IF($R$2030&gt;0,PPMT('Assumptions (Biomass)'!$V$7,Model!AG$1,'Assumptions (Biomass)'!$V$10,'Assumptions (Biomass)'!$V$5*Model!$R$2030*AVERAGE('Assumptions (Biomass)'!$N$2:$P$2)/10^9),0)</f>
        <v>-0.0002528925252</v>
      </c>
      <c r="AC2102" s="177">
        <f>IF($R$2030&gt;0,PPMT('Assumptions (Biomass)'!$V$7,Model!AH$1,'Assumptions (Biomass)'!$V$10,'Assumptions (Biomass)'!$V$5*Model!$R$2030*AVERAGE('Assumptions (Biomass)'!$N$2:$P$2)/10^9),0)</f>
        <v>-0.0002649049202</v>
      </c>
      <c r="AD2102" s="177">
        <f>IF($R$2030&gt;0,PPMT('Assumptions (Biomass)'!$V$7,Model!AI$1,'Assumptions (Biomass)'!$V$10,'Assumptions (Biomass)'!$V$5*Model!$R$2030*AVERAGE('Assumptions (Biomass)'!$N$2:$P$2)/10^9),0)</f>
        <v>-0.0002774879039</v>
      </c>
      <c r="AE2102" s="177">
        <f>IF($R$2030&gt;0,PPMT('Assumptions (Biomass)'!$V$7,Model!AJ$1,'Assumptions (Biomass)'!$V$10,'Assumptions (Biomass)'!$V$5*Model!$R$2030*AVERAGE('Assumptions (Biomass)'!$N$2:$P$2)/10^9),0)</f>
        <v>-0.0002906685793</v>
      </c>
      <c r="AF2102" s="177">
        <f>IF($R$2030&gt;0,PPMT('Assumptions (Biomass)'!$V$7,Model!AK$1,'Assumptions (Biomass)'!$V$10,'Assumptions (Biomass)'!$V$5*Model!$R$2030*AVERAGE('Assumptions (Biomass)'!$N$2:$P$2)/10^9),0)</f>
        <v>-0.0003044753368</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-0.0009287936525</v>
      </c>
      <c r="E2138" s="177">
        <f t="array" ref="E2138">SUM(IF(ISERROR(E2139:E2189),"",E2139:E2189))</f>
        <v>-0.0008849349626</v>
      </c>
      <c r="F2138" s="177">
        <f t="array" ref="F2138">SUM(IF(ISERROR(F2139:F2189),"",F2139:F2189))</f>
        <v>-0.002349437914</v>
      </c>
      <c r="G2138" s="177">
        <f t="array" ref="G2138">SUM(IF(ISERROR(G2139:G2189),"",G2139:G2189))</f>
        <v>-0.00222998877</v>
      </c>
      <c r="H2138" s="177">
        <f t="array" ref="H2138">SUM(IF(ISERROR(H2139:H2189),"",H2139:H2189))</f>
        <v>-0.002996877812</v>
      </c>
      <c r="I2138" s="177">
        <f t="array" ref="I2138">SUM(IF(ISERROR(I2139:I2189),"",I2139:I2189))</f>
        <v>-0.002823689672</v>
      </c>
      <c r="J2138" s="177">
        <f t="array" ref="J2138">SUM(IF(ISERROR(J2139:J2189),"",J2139:J2189))</f>
        <v>-0.00389807396</v>
      </c>
      <c r="K2138" s="177">
        <f t="array" ref="K2138">SUM(IF(ISERROR(K2139:K2189),"",K2139:K2189))</f>
        <v>-0.003810328968</v>
      </c>
      <c r="L2138" s="177">
        <f t="array" ref="L2138">SUM(IF(ISERROR(L2139:L2189),"",L2139:L2189))</f>
        <v>-0.005861257779</v>
      </c>
      <c r="M2138" s="177">
        <f t="array" ref="M2138">SUM(IF(ISERROR(M2139:M2189),"",M2139:M2189))</f>
        <v>-0.006313395292</v>
      </c>
      <c r="N2138" s="177">
        <f t="array" ref="N2138">SUM(IF(ISERROR(N2139:N2189),"",N2139:N2189))</f>
        <v>-0.006653925761</v>
      </c>
      <c r="O2138" s="177">
        <f t="array" ref="O2138">SUM(IF(ISERROR(O2139:O2189),"",O2139:O2189))</f>
        <v>-0.01848015347</v>
      </c>
      <c r="P2138" s="177">
        <f t="array" ref="P2138">SUM(IF(ISERROR(P2139:P2189),"",P2139:P2189))</f>
        <v>-0.01736540104</v>
      </c>
      <c r="Q2138" s="177">
        <f t="array" ref="Q2138">SUM(IF(ISERROR(Q2139:Q2189),"",Q2139:Q2189))</f>
        <v>-0.02228890887</v>
      </c>
      <c r="R2138" s="177">
        <f t="array" ref="R2138">SUM(IF(ISERROR(R2139:R2189),"",R2139:R2189))</f>
        <v>-0.02093804435</v>
      </c>
      <c r="S2138" s="177">
        <f t="array" ref="S2138">SUM(IF(ISERROR(S2139:S2189),"",S2139:S2189))</f>
        <v>-0.01934792577</v>
      </c>
      <c r="T2138" s="177">
        <f t="array" ref="T2138">SUM(IF(ISERROR(T2139:T2189),"",T2139:T2189))</f>
        <v>-0.01777025294</v>
      </c>
      <c r="U2138" s="177">
        <f t="array" ref="U2138">SUM(IF(ISERROR(U2139:U2189),"",U2139:U2189))</f>
        <v>-0.01611764066</v>
      </c>
      <c r="V2138" s="177">
        <f t="array" ref="V2138">SUM(IF(ISERROR(V2139:V2189),"",V2139:V2189))</f>
        <v>-0.01452960035</v>
      </c>
      <c r="W2138" s="177">
        <f t="array" ref="W2138">SUM(IF(ISERROR(W2139:W2189),"",W2139:W2189))</f>
        <v>-0.01286612813</v>
      </c>
      <c r="X2138" s="177">
        <f t="array" ref="X2138">SUM(IF(ISERROR(X2139:X2189),"",X2139:X2189))</f>
        <v>-0.01120813336</v>
      </c>
      <c r="Y2138" s="177">
        <f t="array" ref="Y2138">SUM(IF(ISERROR(Y2139:Y2189),"",Y2139:Y2189))</f>
        <v>-0.009471383846</v>
      </c>
      <c r="Z2138" s="177">
        <f t="array" ref="Z2138">SUM(IF(ISERROR(Z2139:Z2189),"",Z2139:Z2189))</f>
        <v>-0.007771089421</v>
      </c>
      <c r="AA2138" s="177">
        <f t="array" ref="AA2138">SUM(IF(ISERROR(AA2139:AA2189),"",AA2139:AA2189))</f>
        <v>-0.006005336717</v>
      </c>
      <c r="AB2138" s="177">
        <f t="array" ref="AB2138">SUM(IF(ISERROR(AB2139:AB2189),"",AB2139:AB2189))</f>
        <v>-0.004375438636</v>
      </c>
      <c r="AC2138" s="177">
        <f t="array" ref="AC2138">SUM(IF(ISERROR(AC2139:AC2189),"",AC2139:AC2189))</f>
        <v>-0.00274799417</v>
      </c>
      <c r="AD2138" s="177">
        <f t="array" ref="AD2138">SUM(IF(ISERROR(AD2139:AD2189),"",AD2139:AD2189))</f>
        <v>-0.001118079774</v>
      </c>
      <c r="AE2138" s="177">
        <f t="array" ref="AE2138">SUM(IF(ISERROR(AE2139:AE2189),"",AE2139:AE2189))</f>
        <v>-0.0005790725968</v>
      </c>
      <c r="AF2138" s="177">
        <f t="array" ref="AF2138">SUM(IF(ISERROR(AF2139:AF2189),"",AF2139:AF2189))</f>
        <v>-0.0000144625785</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-0.0009287936525</v>
      </c>
      <c r="E2140" s="177">
        <f>IF($D$2030&gt;0,IPMT('Assumptions (Biomass)'!$V$7,Model!X$1,'Assumptions (Biomass)'!$V$10,'Assumptions (Biomass)'!$V$5*Model!$D$2030*'Assumptions (Biomass)'!$B$2/10^9),0)</f>
        <v>-0.0008849349626</v>
      </c>
      <c r="F2140" s="177">
        <f>IF($D$2030&gt;0,IPMT('Assumptions (Biomass)'!$V$7,Model!Y$1,'Assumptions (Biomass)'!$V$10,'Assumptions (Biomass)'!$V$5*Model!$D$2030*'Assumptions (Biomass)'!$B$2/10^9),0)</f>
        <v>-0.0008389929849</v>
      </c>
      <c r="G2140" s="177">
        <f>IF($D$2030&gt;0,IPMT('Assumptions (Biomass)'!$V$7,Model!Z$1,'Assumptions (Biomass)'!$V$10,'Assumptions (Biomass)'!$V$5*Model!$D$2030*'Assumptions (Biomass)'!$B$2/10^9),0)</f>
        <v>-0.0007908687633</v>
      </c>
      <c r="H2140" s="177">
        <f>IF($D$2030&gt;0,IPMT('Assumptions (Biomass)'!$V$7,Model!AA$1,'Assumptions (Biomass)'!$V$10,'Assumptions (Biomass)'!$V$5*Model!$D$2030*'Assumptions (Biomass)'!$B$2/10^9),0)</f>
        <v>-0.0007404586411</v>
      </c>
      <c r="I2140" s="177">
        <f>IF($D$2030&gt;0,IPMT('Assumptions (Biomass)'!$V$7,Model!AB$1,'Assumptions (Biomass)'!$V$10,'Assumptions (Biomass)'!$V$5*Model!$D$2030*'Assumptions (Biomass)'!$B$2/10^9),0)</f>
        <v>-0.0006876540382</v>
      </c>
      <c r="J2140" s="177">
        <f>IF($D$2030&gt;0,IPMT('Assumptions (Biomass)'!$V$7,Model!AC$1,'Assumptions (Biomass)'!$V$10,'Assumptions (Biomass)'!$V$5*Model!$D$2030*'Assumptions (Biomass)'!$B$2/10^9),0)</f>
        <v>-0.0006323412166</v>
      </c>
      <c r="K2140" s="177">
        <f>IF($D$2030&gt;0,IPMT('Assumptions (Biomass)'!$V$7,Model!AD$1,'Assumptions (Biomass)'!$V$10,'Assumptions (Biomass)'!$V$5*Model!$D$2030*'Assumptions (Biomass)'!$B$2/10^9),0)</f>
        <v>-0.000574401036</v>
      </c>
      <c r="L2140" s="177">
        <f>IF($D$2030&gt;0,IPMT('Assumptions (Biomass)'!$V$7,Model!AE$1,'Assumptions (Biomass)'!$V$10,'Assumptions (Biomass)'!$V$5*Model!$D$2030*'Assumptions (Biomass)'!$B$2/10^9),0)</f>
        <v>-0.0005137086968</v>
      </c>
      <c r="M2140" s="177">
        <f>IF($D$2030&gt;0,IPMT('Assumptions (Biomass)'!$V$7,Model!AF$1,'Assumptions (Biomass)'!$V$10,'Assumptions (Biomass)'!$V$5*Model!$D$2030*'Assumptions (Biomass)'!$B$2/10^9),0)</f>
        <v>-0.0004501334715</v>
      </c>
      <c r="N2140" s="177">
        <f>IF($D$2030&gt;0,IPMT('Assumptions (Biomass)'!$V$7,Model!AG$1,'Assumptions (Biomass)'!$V$10,'Assumptions (Biomass)'!$V$5*Model!$D$2030*'Assumptions (Biomass)'!$B$2/10^9),0)</f>
        <v>-0.000383538423</v>
      </c>
      <c r="O2140" s="177">
        <f>IF($D$2030&gt;0,IPMT('Assumptions (Biomass)'!$V$7,Model!AH$1,'Assumptions (Biomass)'!$V$10,'Assumptions (Biomass)'!$V$5*Model!$D$2030*'Assumptions (Biomass)'!$B$2/10^9),0)</f>
        <v>-0.0003137801097</v>
      </c>
      <c r="P2140" s="177">
        <f>IF($D$2030&gt;0,IPMT('Assumptions (Biomass)'!$V$7,Model!AI$1,'Assumptions (Biomass)'!$V$10,'Assumptions (Biomass)'!$V$5*Model!$D$2030*'Assumptions (Biomass)'!$B$2/10^9),0)</f>
        <v>-0.0002407082765</v>
      </c>
      <c r="Q2140" s="177">
        <f>IF($D$2030&gt;0,IPMT('Assumptions (Biomass)'!$V$7,Model!AJ$1,'Assumptions (Biomass)'!$V$10,'Assumptions (Biomass)'!$V$5*Model!$D$2030*'Assumptions (Biomass)'!$B$2/10^9),0)</f>
        <v>-0.0001641655313</v>
      </c>
      <c r="R2140" s="177">
        <f>IF($D$2030&gt;0,IPMT('Assumptions (Biomass)'!$V$7,Model!AK$1,'Assumptions (Biomass)'!$V$10,'Assumptions (Biomass)'!$V$5*Model!$D$2030*'Assumptions (Biomass)'!$B$2/10^9),0)</f>
        <v>-0.00008398700563</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-0.00151044493</v>
      </c>
      <c r="G2142" s="160">
        <f>IF($F$2030&gt;0,IPMT('Assumptions (Biomass)'!$V$7,Model!X$1,'Assumptions (Biomass)'!$V$10,'Assumptions (Biomass)'!$V$5*Model!$F$2030*AVERAGE('Assumptions (Biomass)'!$B$2:$D$2)/10^9),0)</f>
        <v>-0.001439120006</v>
      </c>
      <c r="H2142" s="160">
        <f>IF($F$2030&gt;0,IPMT('Assumptions (Biomass)'!$V$7,Model!Y$1,'Assumptions (Biomass)'!$V$10,'Assumptions (Biomass)'!$V$5*Model!$F$2030*AVERAGE('Assumptions (Biomass)'!$B$2:$D$2)/10^9),0)</f>
        <v>-0.00136440715</v>
      </c>
      <c r="I2142" s="160">
        <f>IF($F$2030&gt;0,IPMT('Assumptions (Biomass)'!$V$7,Model!Z$1,'Assumptions (Biomass)'!$V$10,'Assumptions (Biomass)'!$V$5*Model!$F$2030*AVERAGE('Assumptions (Biomass)'!$B$2:$D$2)/10^9),0)</f>
        <v>-0.001286145432</v>
      </c>
      <c r="J2142" s="160">
        <f>IF($F$2030&gt;0,IPMT('Assumptions (Biomass)'!$V$7,Model!AA$1,'Assumptions (Biomass)'!$V$10,'Assumptions (Biomass)'!$V$5*Model!$F$2030*AVERAGE('Assumptions (Biomass)'!$B$2:$D$2)/10^9),0)</f>
        <v>-0.001204166283</v>
      </c>
      <c r="K2142" s="160">
        <f>IF($F$2030&gt;0,IPMT('Assumptions (Biomass)'!$V$7,Model!AB$1,'Assumptions (Biomass)'!$V$10,'Assumptions (Biomass)'!$V$5*Model!$F$2030*AVERAGE('Assumptions (Biomass)'!$B$2:$D$2)/10^9),0)</f>
        <v>-0.001118293124</v>
      </c>
      <c r="L2142" s="160">
        <f>IF($F$2030&gt;0,IPMT('Assumptions (Biomass)'!$V$7,Model!AC$1,'Assumptions (Biomass)'!$V$10,'Assumptions (Biomass)'!$V$5*Model!$F$2030*AVERAGE('Assumptions (Biomass)'!$B$2:$D$2)/10^9),0)</f>
        <v>-0.00102834099</v>
      </c>
      <c r="M2142" s="160">
        <f>IF($F$2030&gt;0,IPMT('Assumptions (Biomass)'!$V$7,Model!AD$1,'Assumptions (Biomass)'!$V$10,'Assumptions (Biomass)'!$V$5*Model!$F$2030*AVERAGE('Assumptions (Biomass)'!$B$2:$D$2)/10^9),0)</f>
        <v>-0.0009341161302</v>
      </c>
      <c r="N2142" s="177">
        <f>IF($F$2030&gt;0,IPMT('Assumptions (Biomass)'!$V$7,Model!AE$1,'Assumptions (Biomass)'!$V$10,'Assumptions (Biomass)'!$V$5*Model!$F$2030*AVERAGE('Assumptions (Biomass)'!$B$2:$D$2)/10^9),0)</f>
        <v>-0.0008354155891</v>
      </c>
      <c r="O2142" s="160">
        <f>IF($F$2030&gt;0,IPMT('Assumptions (Biomass)'!$V$7,Model!AF$1,'Assumptions (Biomass)'!$V$10,'Assumptions (Biomass)'!$V$5*Model!$F$2030*AVERAGE('Assumptions (Biomass)'!$B$2:$D$2)/10^9),0)</f>
        <v>-0.0007320267724</v>
      </c>
      <c r="P2142" s="160">
        <f>IF($F$2030&gt;0,IPMT('Assumptions (Biomass)'!$V$7,Model!AG$1,'Assumptions (Biomass)'!$V$10,'Assumptions (Biomass)'!$V$5*Model!$F$2030*AVERAGE('Assumptions (Biomass)'!$B$2:$D$2)/10^9),0)</f>
        <v>-0.0006237269869</v>
      </c>
      <c r="Q2142" s="160">
        <f>IF($F$2030&gt;0,IPMT('Assumptions (Biomass)'!$V$7,Model!AH$1,'Assumptions (Biomass)'!$V$10,'Assumptions (Biomass)'!$V$5*Model!$F$2030*AVERAGE('Assumptions (Biomass)'!$B$2:$D$2)/10^9),0)</f>
        <v>-0.0005102829616</v>
      </c>
      <c r="R2142" s="160">
        <f>IF($F$2030&gt;0,IPMT('Assumptions (Biomass)'!$V$7,Model!AI$1,'Assumptions (Biomass)'!$V$10,'Assumptions (Biomass)'!$V$5*Model!$F$2030*AVERAGE('Assumptions (Biomass)'!$B$2:$D$2)/10^9),0)</f>
        <v>-0.0003914503451</v>
      </c>
      <c r="S2142" s="160">
        <f>IF($F$2030&gt;0,IPMT('Assumptions (Biomass)'!$V$7,Model!AJ$1,'Assumptions (Biomass)'!$V$10,'Assumptions (Biomass)'!$V$5*Model!$F$2030*AVERAGE('Assumptions (Biomass)'!$B$2:$D$2)/10^9),0)</f>
        <v>-0.0002669731793</v>
      </c>
      <c r="T2142" s="160">
        <f>IF($F$2030&gt;0,IPMT('Assumptions (Biomass)'!$V$7,Model!AK$1,'Assumptions (Biomass)'!$V$10,'Assumptions (Biomass)'!$V$5*Model!$F$2030*AVERAGE('Assumptions (Biomass)'!$B$2:$D$2)/10^9),0)</f>
        <v>-0.0001365833482</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-0.0008920120209</v>
      </c>
      <c r="I2144" s="160">
        <f>IF($H$2030&gt;0,IPMT('Assumptions (Biomass)'!$V$7,Model!X$1,'Assumptions (Biomass)'!$V$10,'Assumptions (Biomass)'!$V$5*Model!$H$2030*AVERAGE('Assumptions (Biomass)'!$D$2:$F$2)/10^9),0)</f>
        <v>-0.0008498902014</v>
      </c>
      <c r="J2144" s="160">
        <f>IF($H$2030&gt;0,IPMT('Assumptions (Biomass)'!$V$7,Model!Y$1,'Assumptions (Biomass)'!$V$10,'Assumptions (Biomass)'!$V$5*Model!$H$2030*AVERAGE('Assumptions (Biomass)'!$D$2:$F$2)/10^9),0)</f>
        <v>-0.0008057675954</v>
      </c>
      <c r="K2144" s="160">
        <f>IF($H$2030&gt;0,IPMT('Assumptions (Biomass)'!$V$7,Model!Z$1,'Assumptions (Biomass)'!$V$10,'Assumptions (Biomass)'!$V$5*Model!$H$2030*AVERAGE('Assumptions (Biomass)'!$D$2:$F$2)/10^9),0)</f>
        <v>-0.0007595491657</v>
      </c>
      <c r="L2144" s="160">
        <f>IF($H$2030&gt;0,IPMT('Assumptions (Biomass)'!$V$7,Model!AA$1,'Assumptions (Biomass)'!$V$10,'Assumptions (Biomass)'!$V$5*Model!$H$2030*AVERAGE('Assumptions (Biomass)'!$D$2:$F$2)/10^9),0)</f>
        <v>-0.0007111353605</v>
      </c>
      <c r="M2144" s="160">
        <f>IF($H$2030&gt;0,IPMT('Assumptions (Biomass)'!$V$7,Model!AB$1,'Assumptions (Biomass)'!$V$10,'Assumptions (Biomass)'!$V$5*Model!$H$2030*AVERAGE('Assumptions (Biomass)'!$D$2:$F$2)/10^9),0)</f>
        <v>-0.0006604218996</v>
      </c>
      <c r="N2144" s="160">
        <f>IF($H$2030&gt;0,IPMT('Assumptions (Biomass)'!$V$7,Model!AC$1,'Assumptions (Biomass)'!$V$10,'Assumptions (Biomass)'!$V$5*Model!$H$2030*AVERAGE('Assumptions (Biomass)'!$D$2:$F$2)/10^9),0)</f>
        <v>-0.0006072995493</v>
      </c>
      <c r="O2144" s="160">
        <f>IF($H$2030&gt;0,IPMT('Assumptions (Biomass)'!$V$7,Model!AD$1,'Assumptions (Biomass)'!$V$10,'Assumptions (Biomass)'!$V$5*Model!$H$2030*AVERAGE('Assumptions (Biomass)'!$D$2:$F$2)/10^9),0)</f>
        <v>-0.0005516538874</v>
      </c>
      <c r="P2144" s="160">
        <f>IF($H$2030&gt;0,IPMT('Assumptions (Biomass)'!$V$7,Model!AE$1,'Assumptions (Biomass)'!$V$10,'Assumptions (Biomass)'!$V$5*Model!$H$2030*AVERAGE('Assumptions (Biomass)'!$D$2:$F$2)/10^9),0)</f>
        <v>-0.0004933650565</v>
      </c>
      <c r="Q2144" s="160">
        <f>IF($H$2030&gt;0,IPMT('Assumptions (Biomass)'!$V$7,Model!AF$1,'Assumptions (Biomass)'!$V$10,'Assumptions (Biomass)'!$V$5*Model!$H$2030*AVERAGE('Assumptions (Biomass)'!$D$2:$F$2)/10^9),0)</f>
        <v>-0.0004323075061</v>
      </c>
      <c r="R2144" s="160">
        <f>IF($H$2030&gt;0,IPMT('Assumptions (Biomass)'!$V$7,Model!AG$1,'Assumptions (Biomass)'!$V$10,'Assumptions (Biomass)'!$V$5*Model!$H$2030*AVERAGE('Assumptions (Biomass)'!$D$2:$F$2)/10^9),0)</f>
        <v>-0.0003683497222</v>
      </c>
      <c r="S2144" s="160">
        <f>IF($H$2030&gt;0,IPMT('Assumptions (Biomass)'!$V$7,Model!AH$1,'Assumptions (Biomass)'!$V$10,'Assumptions (Biomass)'!$V$5*Model!$H$2030*AVERAGE('Assumptions (Biomass)'!$D$2:$F$2)/10^9),0)</f>
        <v>-0.0003013539434</v>
      </c>
      <c r="T2144" s="160">
        <f>IF($H$2030&gt;0,IPMT('Assumptions (Biomass)'!$V$7,Model!AI$1,'Assumptions (Biomass)'!$V$10,'Assumptions (Biomass)'!$V$5*Model!$H$2030*AVERAGE('Assumptions (Biomass)'!$D$2:$F$2)/10^9),0)</f>
        <v>-0.0002311758652</v>
      </c>
      <c r="U2144" s="160">
        <f>IF($H$2030&gt;0,IPMT('Assumptions (Biomass)'!$V$7,Model!AJ$1,'Assumptions (Biomass)'!$V$10,'Assumptions (Biomass)'!$V$5*Model!$H$2030*AVERAGE('Assumptions (Biomass)'!$D$2:$F$2)/10^9),0)</f>
        <v>-0.0001576643283</v>
      </c>
      <c r="V2144" s="160">
        <f>IF($H$2030&gt;0,IPMT('Assumptions (Biomass)'!$V$7,Model!AK$1,'Assumptions (Biomass)'!$V$10,'Assumptions (Biomass)'!$V$5*Model!$H$2030*AVERAGE('Assumptions (Biomass)'!$D$2:$F$2)/10^9),0)</f>
        <v>-0.00008066099335</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v>
      </c>
      <c r="J2145" s="160">
        <f>IF($I$2030&gt;0,IPMT('Assumptions (Biomass)'!$V$7,Model!X$1,'Assumptions (Biomass)'!$V$10,'Assumptions (Biomass)'!$V$5*Model!$I$2030*AVERAGE('Assumptions (Biomass)'!$E$2:$G$2)/10^9),0)</f>
        <v>0</v>
      </c>
      <c r="K2145" s="160">
        <f>IF($I$2030&gt;0,IPMT('Assumptions (Biomass)'!$V$7,Model!Y$1,'Assumptions (Biomass)'!$V$10,'Assumptions (Biomass)'!$V$5*Model!$I$2030*AVERAGE('Assumptions (Biomass)'!$E$2:$G$2)/10^9),0)</f>
        <v>0</v>
      </c>
      <c r="L2145" s="160">
        <f>IF($I$2030&gt;0,IPMT('Assumptions (Biomass)'!$V$7,Model!Z$1,'Assumptions (Biomass)'!$V$10,'Assumptions (Biomass)'!$V$5*Model!$I$2030*AVERAGE('Assumptions (Biomass)'!$E$2:$G$2)/10^9),0)</f>
        <v>0</v>
      </c>
      <c r="M2145" s="160">
        <f>IF($I$2030&gt;0,IPMT('Assumptions (Biomass)'!$V$7,Model!AA$1,'Assumptions (Biomass)'!$V$10,'Assumptions (Biomass)'!$V$5*Model!$I$2030*AVERAGE('Assumptions (Biomass)'!$E$2:$G$2)/10^9),0)</f>
        <v>0</v>
      </c>
      <c r="N2145" s="160">
        <f>IF($I$2030&gt;0,IPMT('Assumptions (Biomass)'!$V$7,Model!AB$1,'Assumptions (Biomass)'!$V$10,'Assumptions (Biomass)'!$V$5*Model!$I$2030*AVERAGE('Assumptions (Biomass)'!$E$2:$G$2)/10^9),0)</f>
        <v>0</v>
      </c>
      <c r="O2145" s="160">
        <f>IF($I$2030&gt;0,IPMT('Assumptions (Biomass)'!$V$7,Model!AC$1,'Assumptions (Biomass)'!$V$10,'Assumptions (Biomass)'!$V$5*Model!$I$2030*AVERAGE('Assumptions (Biomass)'!$E$2:$G$2)/10^9),0)</f>
        <v>0</v>
      </c>
      <c r="P2145" s="160">
        <f>IF($I$2030&gt;0,IPMT('Assumptions (Biomass)'!$V$7,Model!AD$1,'Assumptions (Biomass)'!$V$10,'Assumptions (Biomass)'!$V$5*Model!$I$2030*AVERAGE('Assumptions (Biomass)'!$E$2:$G$2)/10^9),0)</f>
        <v>0</v>
      </c>
      <c r="Q2145" s="160">
        <f>IF($I$2030&gt;0,IPMT('Assumptions (Biomass)'!$V$7,Model!AE$1,'Assumptions (Biomass)'!$V$10,'Assumptions (Biomass)'!$V$5*Model!$I$2030*AVERAGE('Assumptions (Biomass)'!$E$2:$G$2)/10^9),0)</f>
        <v>0</v>
      </c>
      <c r="R2145" s="160">
        <f>IF($I$2030&gt;0,IPMT('Assumptions (Biomass)'!$V$7,Model!AF$1,'Assumptions (Biomass)'!$V$10,'Assumptions (Biomass)'!$V$5*Model!$I$2030*AVERAGE('Assumptions (Biomass)'!$E$2:$G$2)/10^9),0)</f>
        <v>0</v>
      </c>
      <c r="S2145" s="160">
        <f>IF($I$2030&gt;0,IPMT('Assumptions (Biomass)'!$V$7,Model!AG$1,'Assumptions (Biomass)'!$V$10,'Assumptions (Biomass)'!$V$5*Model!$I$2030*AVERAGE('Assumptions (Biomass)'!$E$2:$G$2)/10^9),0)</f>
        <v>0</v>
      </c>
      <c r="T2145" s="160">
        <f>IF($I$2030&gt;0,IPMT('Assumptions (Biomass)'!$V$7,Model!AH$1,'Assumptions (Biomass)'!$V$10,'Assumptions (Biomass)'!$V$5*Model!$I$2030*AVERAGE('Assumptions (Biomass)'!$E$2:$G$2)/10^9),0)</f>
        <v>0</v>
      </c>
      <c r="U2145" s="160">
        <f>IF($I$2030&gt;0,IPMT('Assumptions (Biomass)'!$V$7,Model!AI$1,'Assumptions (Biomass)'!$V$10,'Assumptions (Biomass)'!$V$5*Model!$I$2030*AVERAGE('Assumptions (Biomass)'!$E$2:$G$2)/10^9),0)</f>
        <v>0</v>
      </c>
      <c r="V2145" s="160">
        <f>IF($I$2030&gt;0,IPMT('Assumptions (Biomass)'!$V$7,Model!AJ$1,'Assumptions (Biomass)'!$V$10,'Assumptions (Biomass)'!$V$5*Model!$I$2030*AVERAGE('Assumptions (Biomass)'!$E$2:$G$2)/10^9),0)</f>
        <v>0</v>
      </c>
      <c r="W2145" s="160">
        <f>IF($I$2030&gt;0,IPMT('Assumptions (Biomass)'!$V$7,Model!AK$1,'Assumptions (Biomass)'!$V$10,'Assumptions (Biomass)'!$V$5*Model!$I$2030*AVERAGE('Assumptions (Biomass)'!$E$2:$G$2)/10^9),0)</f>
        <v>0</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-0.001255798865</v>
      </c>
      <c r="K2146" s="160">
        <f>IF($J$2030&gt;0,IPMT('Assumptions (Biomass)'!$V$7,Model!X$1,'Assumptions (Biomass)'!$V$10,'Assumptions (Biomass)'!$V$5*Model!$J$2030*AVERAGE('Assumptions (Biomass)'!$F$2:$H$2)/10^9),0)</f>
        <v>-0.001196498618</v>
      </c>
      <c r="L2146" s="160">
        <f>IF($J$2030&gt;0,IPMT('Assumptions (Biomass)'!$V$7,Model!Y$1,'Assumptions (Biomass)'!$V$10,'Assumptions (Biomass)'!$V$5*Model!$J$2030*AVERAGE('Assumptions (Biomass)'!$F$2:$H$2)/10^9),0)</f>
        <v>-0.00113438161</v>
      </c>
      <c r="M2146" s="160">
        <f>IF($J$2030&gt;0,IPMT('Assumptions (Biomass)'!$V$7,Model!Z$1,'Assumptions (Biomass)'!$V$10,'Assumptions (Biomass)'!$V$5*Model!$J$2030*AVERAGE('Assumptions (Biomass)'!$F$2:$H$2)/10^9),0)</f>
        <v>-0.001069314043</v>
      </c>
      <c r="N2146" s="160">
        <f>IF($J$2030&gt;0,IPMT('Assumptions (Biomass)'!$V$7,Model!AA$1,'Assumptions (Biomass)'!$V$10,'Assumptions (Biomass)'!$V$5*Model!$J$2030*AVERAGE('Assumptions (Biomass)'!$F$2:$H$2)/10^9),0)</f>
        <v>-0.001001155767</v>
      </c>
      <c r="O2146" s="160">
        <f>IF($J$2030&gt;0,IPMT('Assumptions (Biomass)'!$V$7,Model!AB$1,'Assumptions (Biomass)'!$V$10,'Assumptions (Biomass)'!$V$5*Model!$J$2030*AVERAGE('Assumptions (Biomass)'!$F$2:$H$2)/10^9),0)</f>
        <v>-0.0009297599727</v>
      </c>
      <c r="P2146" s="160">
        <f>IF($J$2030&gt;0,IPMT('Assumptions (Biomass)'!$V$7,Model!AC$1,'Assumptions (Biomass)'!$V$10,'Assumptions (Biomass)'!$V$5*Model!$J$2030*AVERAGE('Assumptions (Biomass)'!$F$2:$H$2)/10^9),0)</f>
        <v>-0.0008549728783</v>
      </c>
      <c r="Q2146" s="160">
        <f>IF($J$2030&gt;0,IPMT('Assumptions (Biomass)'!$V$7,Model!AD$1,'Assumptions (Biomass)'!$V$10,'Assumptions (Biomass)'!$V$5*Model!$J$2030*AVERAGE('Assumptions (Biomass)'!$F$2:$H$2)/10^9),0)</f>
        <v>-0.0007766333969</v>
      </c>
      <c r="R2146" s="160">
        <f>IF($J$2030&gt;0,IPMT('Assumptions (Biomass)'!$V$7,Model!AE$1,'Assumptions (Biomass)'!$V$10,'Assumptions (Biomass)'!$V$5*Model!$J$2030*AVERAGE('Assumptions (Biomass)'!$F$2:$H$2)/10^9),0)</f>
        <v>-0.0006945727901</v>
      </c>
      <c r="S2146" s="160">
        <f>IF($J$2030&gt;0,IPMT('Assumptions (Biomass)'!$V$7,Model!AF$1,'Assumptions (Biomass)'!$V$10,'Assumptions (Biomass)'!$V$5*Model!$J$2030*AVERAGE('Assumptions (Biomass)'!$F$2:$H$2)/10^9),0)</f>
        <v>-0.0006086143045</v>
      </c>
      <c r="T2146" s="160">
        <f>IF($J$2030&gt;0,IPMT('Assumptions (Biomass)'!$V$7,Model!AG$1,'Assumptions (Biomass)'!$V$10,'Assumptions (Biomass)'!$V$5*Model!$J$2030*AVERAGE('Assumptions (Biomass)'!$F$2:$H$2)/10^9),0)</f>
        <v>-0.0005185727909</v>
      </c>
      <c r="U2146" s="160">
        <f>IF($J$2030&gt;0,IPMT('Assumptions (Biomass)'!$V$7,Model!AH$1,'Assumptions (Biomass)'!$V$10,'Assumptions (Biomass)'!$V$5*Model!$J$2030*AVERAGE('Assumptions (Biomass)'!$F$2:$H$2)/10^9),0)</f>
        <v>-0.0004242543053</v>
      </c>
      <c r="V2146" s="160">
        <f>IF($J$2030&gt;0,IPMT('Assumptions (Biomass)'!$V$7,Model!AI$1,'Assumptions (Biomass)'!$V$10,'Assumptions (Biomass)'!$V$5*Model!$J$2030*AVERAGE('Assumptions (Biomass)'!$F$2:$H$2)/10^9),0)</f>
        <v>-0.0003254556917</v>
      </c>
      <c r="W2146" s="160">
        <f>IF($J$2030&gt;0,IPMT('Assumptions (Biomass)'!$V$7,Model!AJ$1,'Assumptions (Biomass)'!$V$10,'Assumptions (Biomass)'!$V$5*Model!$J$2030*AVERAGE('Assumptions (Biomass)'!$F$2:$H$2)/10^9),0)</f>
        <v>-0.0002219641439</v>
      </c>
      <c r="X2146" s="160">
        <f>IF($J$2030&gt;0,IPMT('Assumptions (Biomass)'!$V$7,Model!AK$1,'Assumptions (Biomass)'!$V$10,'Assumptions (Biomass)'!$V$5*Model!$J$2030*AVERAGE('Assumptions (Biomass)'!$F$2:$H$2)/10^9),0)</f>
        <v>-0.0001135567476</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-0.000161587024</v>
      </c>
      <c r="L2147" s="160">
        <f>IF($K$2030&gt;0,IPMT('Assumptions (Biomass)'!$V$7,Model!X$1,'Assumptions (Biomass)'!$V$10,'Assumptions (Biomass)'!$V$5*Model!$K$2030*AVERAGE('Assumptions (Biomass)'!$G$2:$I$2)/10^9),0)</f>
        <v>-0.0001539567014</v>
      </c>
      <c r="M2147" s="160">
        <f>IF($K$2030&gt;0,IPMT('Assumptions (Biomass)'!$V$7,Model!Y$1,'Assumptions (Biomass)'!$V$10,'Assumptions (Biomass)'!$V$5*Model!$K$2030*AVERAGE('Assumptions (Biomass)'!$G$2:$I$2)/10^9),0)</f>
        <v>-0.0001459639385</v>
      </c>
      <c r="N2147" s="160">
        <f>IF($K$2030&gt;0,IPMT('Assumptions (Biomass)'!$V$7,Model!Z$1,'Assumptions (Biomass)'!$V$10,'Assumptions (Biomass)'!$V$5*Model!$K$2030*AVERAGE('Assumptions (Biomass)'!$G$2:$I$2)/10^9),0)</f>
        <v>-0.0001375915194</v>
      </c>
      <c r="O2147" s="160">
        <f>IF($K$2030&gt;0,IPMT('Assumptions (Biomass)'!$V$7,Model!AA$1,'Assumptions (Biomass)'!$V$10,'Assumptions (Biomass)'!$V$5*Model!$K$2030*AVERAGE('Assumptions (Biomass)'!$G$2:$I$2)/10^9),0)</f>
        <v>-0.0001288214103</v>
      </c>
      <c r="P2147" s="160">
        <f>IF($K$2030&gt;0,IPMT('Assumptions (Biomass)'!$V$7,Model!AB$1,'Assumptions (Biomass)'!$V$10,'Assumptions (Biomass)'!$V$5*Model!$K$2030*AVERAGE('Assumptions (Biomass)'!$G$2:$I$2)/10^9),0)</f>
        <v>-0.0001196347211</v>
      </c>
      <c r="Q2147" s="160">
        <f>IF($K$2030&gt;0,IPMT('Assumptions (Biomass)'!$V$7,Model!AC$1,'Assumptions (Biomass)'!$V$10,'Assumptions (Biomass)'!$V$5*Model!$K$2030*AVERAGE('Assumptions (Biomass)'!$G$2:$I$2)/10^9),0)</f>
        <v>-0.0001100116641</v>
      </c>
      <c r="R2147" s="160">
        <f>IF($K$2030&gt;0,IPMT('Assumptions (Biomass)'!$V$7,Model!AD$1,'Assumptions (Biomass)'!$V$10,'Assumptions (Biomass)'!$V$5*Model!$K$2030*AVERAGE('Assumptions (Biomass)'!$G$2:$I$2)/10^9),0)</f>
        <v>-0.00009993151197</v>
      </c>
      <c r="S2147" s="160">
        <f>IF($K$2030&gt;0,IPMT('Assumptions (Biomass)'!$V$7,Model!AE$1,'Assumptions (Biomass)'!$V$10,'Assumptions (Biomass)'!$V$5*Model!$K$2030*AVERAGE('Assumptions (Biomass)'!$G$2:$I$2)/10^9),0)</f>
        <v>-0.00008937255257</v>
      </c>
      <c r="T2147" s="160">
        <f>IF($K$2030&gt;0,IPMT('Assumptions (Biomass)'!$V$7,Model!AF$1,'Assumptions (Biomass)'!$V$10,'Assumptions (Biomass)'!$V$5*Model!$K$2030*AVERAGE('Assumptions (Biomass)'!$G$2:$I$2)/10^9),0)</f>
        <v>-0.00007831204259</v>
      </c>
      <c r="U2147" s="160">
        <f>IF($K$2030&gt;0,IPMT('Assumptions (Biomass)'!$V$7,Model!AG$1,'Assumptions (Biomass)'!$V$10,'Assumptions (Biomass)'!$V$5*Model!$K$2030*AVERAGE('Assumptions (Biomass)'!$G$2:$I$2)/10^9),0)</f>
        <v>-0.0000667261584</v>
      </c>
      <c r="V2147" s="160">
        <f>IF($K$2030&gt;0,IPMT('Assumptions (Biomass)'!$V$7,Model!AH$1,'Assumptions (Biomass)'!$V$10,'Assumptions (Biomass)'!$V$5*Model!$K$2030*AVERAGE('Assumptions (Biomass)'!$G$2:$I$2)/10^9),0)</f>
        <v>-0.0000545899447</v>
      </c>
      <c r="W2147" s="160">
        <f>IF($K$2030&gt;0,IPMT('Assumptions (Biomass)'!$V$7,Model!AI$1,'Assumptions (Biomass)'!$V$10,'Assumptions (Biomass)'!$V$5*Model!$K$2030*AVERAGE('Assumptions (Biomass)'!$G$2:$I$2)/10^9),0)</f>
        <v>-0.00004187726085</v>
      </c>
      <c r="X2147" s="160">
        <f>IF($K$2030&gt;0,IPMT('Assumptions (Biomass)'!$V$7,Model!AJ$1,'Assumptions (Biomass)'!$V$10,'Assumptions (Biomass)'!$V$5*Model!$K$2030*AVERAGE('Assumptions (Biomass)'!$G$2:$I$2)/10^9),0)</f>
        <v>-0.00002856072452</v>
      </c>
      <c r="Y2147" s="160">
        <f>IF($K$2030&gt;0,IPMT('Assumptions (Biomass)'!$V$7,Model!AK$1,'Assumptions (Biomass)'!$V$10,'Assumptions (Biomass)'!$V$5*Model!$K$2030*AVERAGE('Assumptions (Biomass)'!$G$2:$I$2)/10^9),0)</f>
        <v>-0.00001461165272</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-0.00231973442</v>
      </c>
      <c r="M2148" s="160">
        <f>IF($L$2030&gt;0,IPMT('Assumptions (Biomass)'!$V$7,Model!X$1,'Assumptions (Biomass)'!$V$10,'Assumptions (Biomass)'!$V$5*Model!$L$2030*AVERAGE('Assumptions (Biomass)'!$H$2:$J$2)/10^9),0)</f>
        <v>-0.002210193929</v>
      </c>
      <c r="N2148" s="160">
        <f>IF($L$2030&gt;0,IPMT('Assumptions (Biomass)'!$V$7,Model!Y$1,'Assumptions (Biomass)'!$V$10,'Assumptions (Biomass)'!$V$5*Model!$L$2030*AVERAGE('Assumptions (Biomass)'!$H$2:$J$2)/10^9),0)</f>
        <v>-0.002095450265</v>
      </c>
      <c r="O2148" s="160">
        <f>IF($L$2030&gt;0,IPMT('Assumptions (Biomass)'!$V$7,Model!Z$1,'Assumptions (Biomass)'!$V$10,'Assumptions (Biomass)'!$V$5*Model!$L$2030*AVERAGE('Assumptions (Biomass)'!$H$2:$J$2)/10^9),0)</f>
        <v>-0.001975256277</v>
      </c>
      <c r="P2148" s="160">
        <f>IF($L$2030&gt;0,IPMT('Assumptions (Biomass)'!$V$7,Model!AA$1,'Assumptions (Biomass)'!$V$10,'Assumptions (Biomass)'!$V$5*Model!$L$2030*AVERAGE('Assumptions (Biomass)'!$H$2:$J$2)/10^9),0)</f>
        <v>-0.001849353074</v>
      </c>
      <c r="Q2148" s="160">
        <f>IF($L$2030&gt;0,IPMT('Assumptions (Biomass)'!$V$7,Model!AB$1,'Assumptions (Biomass)'!$V$10,'Assumptions (Biomass)'!$V$5*Model!$L$2030*AVERAGE('Assumptions (Biomass)'!$H$2:$J$2)/10^9),0)</f>
        <v>-0.001717469469</v>
      </c>
      <c r="R2148" s="160">
        <f>IF($L$2030&gt;0,IPMT('Assumptions (Biomass)'!$V$7,Model!AC$1,'Assumptions (Biomass)'!$V$10,'Assumptions (Biomass)'!$V$5*Model!$L$2030*AVERAGE('Assumptions (Biomass)'!$H$2:$J$2)/10^9),0)</f>
        <v>-0.001579321393</v>
      </c>
      <c r="S2148" s="160">
        <f>IF($L$2030&gt;0,IPMT('Assumptions (Biomass)'!$V$7,Model!AD$1,'Assumptions (Biomass)'!$V$10,'Assumptions (Biomass)'!$V$5*Model!$L$2030*AVERAGE('Assumptions (Biomass)'!$H$2:$J$2)/10^9),0)</f>
        <v>-0.001434611284</v>
      </c>
      <c r="T2148" s="160">
        <f>IF($L$2030&gt;0,IPMT('Assumptions (Biomass)'!$V$7,Model!AE$1,'Assumptions (Biomass)'!$V$10,'Assumptions (Biomass)'!$V$5*Model!$L$2030*AVERAGE('Assumptions (Biomass)'!$H$2:$J$2)/10^9),0)</f>
        <v>-0.001283027444</v>
      </c>
      <c r="U2148" s="160">
        <f>IF($L$2030&gt;0,IPMT('Assumptions (Biomass)'!$V$7,Model!AF$1,'Assumptions (Biomass)'!$V$10,'Assumptions (Biomass)'!$V$5*Model!$L$2030*AVERAGE('Assumptions (Biomass)'!$H$2:$J$2)/10^9),0)</f>
        <v>-0.001124243372</v>
      </c>
      <c r="V2148" s="160">
        <f>IF($L$2030&gt;0,IPMT('Assumptions (Biomass)'!$V$7,Model!AG$1,'Assumptions (Biomass)'!$V$10,'Assumptions (Biomass)'!$V$5*Model!$L$2030*AVERAGE('Assumptions (Biomass)'!$H$2:$J$2)/10^9),0)</f>
        <v>-0.0009579170562</v>
      </c>
      <c r="W2148" s="160">
        <f>IF($L$2030&gt;0,IPMT('Assumptions (Biomass)'!$V$7,Model!AH$1,'Assumptions (Biomass)'!$V$10,'Assumptions (Biomass)'!$V$5*Model!$L$2030*AVERAGE('Assumptions (Biomass)'!$H$2:$J$2)/10^9),0)</f>
        <v>-0.0007836902405</v>
      </c>
      <c r="X2148" s="160">
        <f>IF($L$2030&gt;0,IPMT('Assumptions (Biomass)'!$V$7,Model!AI$1,'Assumptions (Biomass)'!$V$10,'Assumptions (Biomass)'!$V$5*Model!$L$2030*AVERAGE('Assumptions (Biomass)'!$H$2:$J$2)/10^9),0)</f>
        <v>-0.0006011876511</v>
      </c>
      <c r="Y2148" s="160">
        <f>IF($L$2030&gt;0,IPMT('Assumptions (Biomass)'!$V$7,Model!AJ$1,'Assumptions (Biomass)'!$V$10,'Assumptions (Biomass)'!$V$5*Model!$L$2030*AVERAGE('Assumptions (Biomass)'!$H$2:$J$2)/10^9),0)</f>
        <v>-0.0004100161888</v>
      </c>
      <c r="Z2148" s="160">
        <f>IF($L$2030&gt;0,IPMT('Assumptions (Biomass)'!$V$7,Model!AK$1,'Assumptions (Biomass)'!$V$10,'Assumptions (Biomass)'!$V$5*Model!$L$2030*AVERAGE('Assumptions (Biomass)'!$H$2:$J$2)/10^9),0)</f>
        <v>-0.0002097640819</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-0.0008432518796</v>
      </c>
      <c r="N2149" s="160">
        <f>IF($M$2030&gt;0,IPMT('Assumptions (Biomass)'!$V$7,Model!X$1,'Assumptions (Biomass)'!$V$10,'Assumptions (Biomass)'!$V$5*Model!$M$2030*AVERAGE('Assumptions (Biomass)'!$I$2:$K$2)/10^9),0)</f>
        <v>-0.0008034325693</v>
      </c>
      <c r="O2149" s="160">
        <f>IF($M$2030&gt;0,IPMT('Assumptions (Biomass)'!$V$7,Model!Y$1,'Assumptions (Biomass)'!$V$10,'Assumptions (Biomass)'!$V$5*Model!$M$2030*AVERAGE('Assumptions (Biomass)'!$I$2:$K$2)/10^9),0)</f>
        <v>-0.0007617218417</v>
      </c>
      <c r="P2149" s="160">
        <f>IF($M$2030&gt;0,IPMT('Assumptions (Biomass)'!$V$7,Model!Z$1,'Assumptions (Biomass)'!$V$10,'Assumptions (Biomass)'!$V$5*Model!$M$2030*AVERAGE('Assumptions (Biomass)'!$I$2:$K$2)/10^9),0)</f>
        <v>-0.0007180298545</v>
      </c>
      <c r="Q2149" s="160">
        <f>IF($M$2030&gt;0,IPMT('Assumptions (Biomass)'!$V$7,Model!AA$1,'Assumptions (Biomass)'!$V$10,'Assumptions (Biomass)'!$V$5*Model!$M$2030*AVERAGE('Assumptions (Biomass)'!$I$2:$K$2)/10^9),0)</f>
        <v>-0.000672262498</v>
      </c>
      <c r="R2149" s="160">
        <f>IF($M$2030&gt;0,IPMT('Assumptions (Biomass)'!$V$7,Model!AB$1,'Assumptions (Biomass)'!$V$10,'Assumptions (Biomass)'!$V$5*Model!$M$2030*AVERAGE('Assumptions (Biomass)'!$I$2:$K$2)/10^9),0)</f>
        <v>-0.000624321192</v>
      </c>
      <c r="S2149" s="160">
        <f>IF($M$2030&gt;0,IPMT('Assumptions (Biomass)'!$V$7,Model!AC$1,'Assumptions (Biomass)'!$V$10,'Assumptions (Biomass)'!$V$5*Model!$M$2030*AVERAGE('Assumptions (Biomass)'!$I$2:$K$2)/10^9),0)</f>
        <v>-0.000574102674</v>
      </c>
      <c r="T2149" s="160">
        <f>IF($M$2030&gt;0,IPMT('Assumptions (Biomass)'!$V$7,Model!AD$1,'Assumptions (Biomass)'!$V$10,'Assumptions (Biomass)'!$V$5*Model!$M$2030*AVERAGE('Assumptions (Biomass)'!$I$2:$K$2)/10^9),0)</f>
        <v>-0.0005214987764</v>
      </c>
      <c r="U2149" s="160">
        <f>IF($M$2030&gt;0,IPMT('Assumptions (Biomass)'!$V$7,Model!AE$1,'Assumptions (Biomass)'!$V$10,'Assumptions (Biomass)'!$V$5*Model!$M$2030*AVERAGE('Assumptions (Biomass)'!$I$2:$K$2)/10^9),0)</f>
        <v>-0.0004663961936</v>
      </c>
      <c r="V2149" s="160">
        <f>IF($M$2030&gt;0,IPMT('Assumptions (Biomass)'!$V$7,Model!AF$1,'Assumptions (Biomass)'!$V$10,'Assumptions (Biomass)'!$V$5*Model!$M$2030*AVERAGE('Assumptions (Biomass)'!$I$2:$K$2)/10^9),0)</f>
        <v>-0.0004086762382</v>
      </c>
      <c r="W2149" s="160">
        <f>IF($M$2030&gt;0,IPMT('Assumptions (Biomass)'!$V$7,Model!AG$1,'Assumptions (Biomass)'!$V$10,'Assumptions (Biomass)'!$V$5*Model!$M$2030*AVERAGE('Assumptions (Biomass)'!$I$2:$K$2)/10^9),0)</f>
        <v>-0.0003482145849</v>
      </c>
      <c r="X2149" s="160">
        <f>IF($M$2030&gt;0,IPMT('Assumptions (Biomass)'!$V$7,Model!AH$1,'Assumptions (Biomass)'!$V$10,'Assumptions (Biomass)'!$V$5*Model!$M$2030*AVERAGE('Assumptions (Biomass)'!$I$2:$K$2)/10^9),0)</f>
        <v>-0.000284881003</v>
      </c>
      <c r="Y2149" s="160">
        <f>IF($M$2030&gt;0,IPMT('Assumptions (Biomass)'!$V$7,Model!AI$1,'Assumptions (Biomass)'!$V$10,'Assumptions (Biomass)'!$V$5*Model!$M$2030*AVERAGE('Assumptions (Biomass)'!$I$2:$K$2)/10^9),0)</f>
        <v>-0.000218539076</v>
      </c>
      <c r="Z2149" s="160">
        <f>IF($M$2030&gt;0,IPMT('Assumptions (Biomass)'!$V$7,Model!AJ$1,'Assumptions (Biomass)'!$V$10,'Assumptions (Biomass)'!$V$5*Model!$M$2030*AVERAGE('Assumptions (Biomass)'!$I$2:$K$2)/10^9),0)</f>
        <v>-0.0001490459075</v>
      </c>
      <c r="AA2149" s="160">
        <f>IF($M$2030&gt;0,IPMT('Assumptions (Biomass)'!$V$7,Model!AK$1,'Assumptions (Biomass)'!$V$10,'Assumptions (Biomass)'!$V$5*Model!$M$2030*AVERAGE('Assumptions (Biomass)'!$I$2:$K$2)/10^9),0)</f>
        <v>-0.00007625181349</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-0.0007900420787</v>
      </c>
      <c r="O2150" s="177">
        <f>IF($N$2030&gt;0,IPMT('Assumptions (Biomass)'!$V$7,Model!X$1,'Assumptions (Biomass)'!$V$10,'Assumptions (Biomass)'!$V$5*Model!$N$2030*AVERAGE('Assumptions (Biomass)'!$J$2:$L$2)/10^9),0)</f>
        <v>-0.0007527353955</v>
      </c>
      <c r="P2150" s="177">
        <f>IF($N$2030&gt;0,IPMT('Assumptions (Biomass)'!$V$7,Model!Y$1,'Assumptions (Biomass)'!$V$10,'Assumptions (Biomass)'!$V$5*Model!$N$2030*AVERAGE('Assumptions (Biomass)'!$J$2:$L$2)/10^9),0)</f>
        <v>-0.0007136566448</v>
      </c>
      <c r="Q2150" s="177">
        <f>IF($N$2030&gt;0,IPMT('Assumptions (Biomass)'!$V$7,Model!Z$1,'Assumptions (Biomass)'!$V$10,'Assumptions (Biomass)'!$V$5*Model!$N$2030*AVERAGE('Assumptions (Biomass)'!$J$2:$L$2)/10^9),0)</f>
        <v>-0.0006727216536</v>
      </c>
      <c r="R2150" s="177">
        <f>IF($N$2030&gt;0,IPMT('Assumptions (Biomass)'!$V$7,Model!AA$1,'Assumptions (Biomass)'!$V$10,'Assumptions (Biomass)'!$V$5*Model!$N$2030*AVERAGE('Assumptions (Biomass)'!$J$2:$L$2)/10^9),0)</f>
        <v>-0.0006298422502</v>
      </c>
      <c r="S2150" s="177">
        <f>IF($N$2030&gt;0,IPMT('Assumptions (Biomass)'!$V$7,Model!AB$1,'Assumptions (Biomass)'!$V$10,'Assumptions (Biomass)'!$V$5*Model!$N$2030*AVERAGE('Assumptions (Biomass)'!$J$2:$L$2)/10^9),0)</f>
        <v>-0.0005849260751</v>
      </c>
      <c r="T2150" s="177">
        <f>IF($N$2030&gt;0,IPMT('Assumptions (Biomass)'!$V$7,Model!AC$1,'Assumptions (Biomass)'!$V$10,'Assumptions (Biomass)'!$V$5*Model!$N$2030*AVERAGE('Assumptions (Biomass)'!$J$2:$L$2)/10^9),0)</f>
        <v>-0.0005378763818</v>
      </c>
      <c r="U2150" s="177">
        <f>IF($N$2030&gt;0,IPMT('Assumptions (Biomass)'!$V$7,Model!AD$1,'Assumptions (Biomass)'!$V$10,'Assumptions (Biomass)'!$V$5*Model!$N$2030*AVERAGE('Assumptions (Biomass)'!$J$2:$L$2)/10^9),0)</f>
        <v>-0.000488591828</v>
      </c>
      <c r="V2150" s="177">
        <f>IF($N$2030&gt;0,IPMT('Assumptions (Biomass)'!$V$7,Model!AE$1,'Assumptions (Biomass)'!$V$10,'Assumptions (Biomass)'!$V$5*Model!$N$2030*AVERAGE('Assumptions (Biomass)'!$J$2:$L$2)/10^9),0)</f>
        <v>-0.0004369662579</v>
      </c>
      <c r="W2150" s="177">
        <f>IF($N$2030&gt;0,IPMT('Assumptions (Biomass)'!$V$7,Model!AF$1,'Assumptions (Biomass)'!$V$10,'Assumptions (Biomass)'!$V$5*Model!$N$2030*AVERAGE('Assumptions (Biomass)'!$J$2:$L$2)/10^9),0)</f>
        <v>-0.0003828884732</v>
      </c>
      <c r="X2150" s="177">
        <f>IF($N$2030&gt;0,IPMT('Assumptions (Biomass)'!$V$7,Model!AG$1,'Assumptions (Biomass)'!$V$10,'Assumptions (Biomass)'!$V$5*Model!$N$2030*AVERAGE('Assumptions (Biomass)'!$J$2:$L$2)/10^9),0)</f>
        <v>-0.0003262419938</v>
      </c>
      <c r="Y2150" s="177">
        <f>IF($N$2030&gt;0,IPMT('Assumptions (Biomass)'!$V$7,Model!AH$1,'Assumptions (Biomass)'!$V$10,'Assumptions (Biomass)'!$V$5*Model!$N$2030*AVERAGE('Assumptions (Biomass)'!$J$2:$L$2)/10^9),0)</f>
        <v>-0.0002669048066</v>
      </c>
      <c r="Z2150" s="177">
        <f>IF($N$2030&gt;0,IPMT('Assumptions (Biomass)'!$V$7,Model!AI$1,'Assumptions (Biomass)'!$V$10,'Assumptions (Biomass)'!$V$5*Model!$N$2030*AVERAGE('Assumptions (Biomass)'!$J$2:$L$2)/10^9),0)</f>
        <v>-0.0002047491029</v>
      </c>
      <c r="AA2150" s="177">
        <f>IF($N$2030&gt;0,IPMT('Assumptions (Biomass)'!$V$7,Model!AJ$1,'Assumptions (Biomass)'!$V$10,'Assumptions (Biomass)'!$V$5*Model!$N$2030*AVERAGE('Assumptions (Biomass)'!$J$2:$L$2)/10^9),0)</f>
        <v>-0.0001396410034</v>
      </c>
      <c r="AB2150" s="177">
        <f>IF($N$2030&gt;0,IPMT('Assumptions (Biomass)'!$V$7,Model!AK$1,'Assumptions (Biomass)'!$V$10,'Assumptions (Biomass)'!$V$5*Model!$N$2030*AVERAGE('Assumptions (Biomass)'!$J$2:$L$2)/10^9),0)</f>
        <v>-0.00007144026914</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-0.0123343978</v>
      </c>
      <c r="P2151" s="160">
        <f>IF($O$2030&gt;0,IPMT('Assumptions (Biomass)'!$V$7,Model!X$1,'Assumptions (Biomass)'!$V$10,'Assumptions (Biomass)'!$V$5*Model!$O$2030*AVERAGE('Assumptions (Biomass)'!$K$2:$M$2)/10^9),0)</f>
        <v>-0.01175195355</v>
      </c>
      <c r="Q2151" s="160">
        <f>IF($O$2030&gt;0,IPMT('Assumptions (Biomass)'!$V$7,Model!Y$1,'Assumptions (Biomass)'!$V$10,'Assumptions (Biomass)'!$V$5*Model!$O$2030*AVERAGE('Assumptions (Biomass)'!$K$2:$M$2)/10^9),0)</f>
        <v>-0.01114184319</v>
      </c>
      <c r="R2151" s="160">
        <f>IF($O$2030&gt;0,IPMT('Assumptions (Biomass)'!$V$7,Model!Z$1,'Assumptions (Biomass)'!$V$10,'Assumptions (Biomass)'!$V$5*Model!$O$2030*AVERAGE('Assumptions (Biomass)'!$K$2:$M$2)/10^9),0)</f>
        <v>-0.01050275259</v>
      </c>
      <c r="S2151" s="160">
        <f>IF($O$2030&gt;0,IPMT('Assumptions (Biomass)'!$V$7,Model!AA$1,'Assumptions (Biomass)'!$V$10,'Assumptions (Biomass)'!$V$5*Model!$O$2030*AVERAGE('Assumptions (Biomass)'!$K$2:$M$2)/10^9),0)</f>
        <v>-0.009833305184</v>
      </c>
      <c r="T2151" s="160">
        <f>IF($O$2030&gt;0,IPMT('Assumptions (Biomass)'!$V$7,Model!AB$1,'Assumptions (Biomass)'!$V$10,'Assumptions (Biomass)'!$V$5*Model!$O$2030*AVERAGE('Assumptions (Biomass)'!$K$2:$M$2)/10^9),0)</f>
        <v>-0.009132059027</v>
      </c>
      <c r="U2151" s="160">
        <f>IF($O$2030&gt;0,IPMT('Assumptions (Biomass)'!$V$7,Model!AC$1,'Assumptions (Biomass)'!$V$10,'Assumptions (Biomass)'!$V$5*Model!$O$2030*AVERAGE('Assumptions (Biomass)'!$K$2:$M$2)/10^9),0)</f>
        <v>-0.008397503679</v>
      </c>
      <c r="V2151" s="160">
        <f>IF($O$2030&gt;0,IPMT('Assumptions (Biomass)'!$V$7,Model!AD$1,'Assumptions (Biomass)'!$V$10,'Assumptions (Biomass)'!$V$5*Model!$O$2030*AVERAGE('Assumptions (Biomass)'!$K$2:$M$2)/10^9),0)</f>
        <v>-0.007628056952</v>
      </c>
      <c r="W2151" s="160">
        <f>IF($O$2030&gt;0,IPMT('Assumptions (Biomass)'!$V$7,Model!AE$1,'Assumptions (Biomass)'!$V$10,'Assumptions (Biomass)'!$V$5*Model!$O$2030*AVERAGE('Assumptions (Biomass)'!$K$2:$M$2)/10^9),0)</f>
        <v>-0.006822061504</v>
      </c>
      <c r="X2151" s="160">
        <f>IF($O$2030&gt;0,IPMT('Assumptions (Biomass)'!$V$7,Model!AF$1,'Assumptions (Biomass)'!$V$10,'Assumptions (Biomass)'!$V$5*Model!$O$2030*AVERAGE('Assumptions (Biomass)'!$K$2:$M$2)/10^9),0)</f>
        <v>-0.005977781274</v>
      </c>
      <c r="Y2151" s="160">
        <f>IF($O$2030&gt;0,IPMT('Assumptions (Biomass)'!$V$7,Model!AG$1,'Assumptions (Biomass)'!$V$10,'Assumptions (Biomass)'!$V$5*Model!$O$2030*AVERAGE('Assumptions (Biomass)'!$K$2:$M$2)/10^9),0)</f>
        <v>-0.005093397732</v>
      </c>
      <c r="Z2151" s="160">
        <f>IF($O$2030&gt;0,IPMT('Assumptions (Biomass)'!$V$7,Model!AH$1,'Assumptions (Biomass)'!$V$10,'Assumptions (Biomass)'!$V$5*Model!$O$2030*AVERAGE('Assumptions (Biomass)'!$K$2:$M$2)/10^9),0)</f>
        <v>-0.004167005972</v>
      </c>
      <c r="AA2151" s="160">
        <f>IF($O$2030&gt;0,IPMT('Assumptions (Biomass)'!$V$7,Model!AI$1,'Assumptions (Biomass)'!$V$10,'Assumptions (Biomass)'!$V$5*Model!$O$2030*AVERAGE('Assumptions (Biomass)'!$K$2:$M$2)/10^9),0)</f>
        <v>-0.003196610603</v>
      </c>
      <c r="AB2151" s="160">
        <f>IF($O$2030&gt;0,IPMT('Assumptions (Biomass)'!$V$7,Model!AJ$1,'Assumptions (Biomass)'!$V$10,'Assumptions (Biomass)'!$V$5*Model!$O$2030*AVERAGE('Assumptions (Biomass)'!$K$2:$M$2)/10^9),0)</f>
        <v>-0.002180121455</v>
      </c>
      <c r="AC2151" s="160">
        <f>IF($O$2030&gt;0,IPMT('Assumptions (Biomass)'!$V$7,Model!AK$1,'Assumptions (Biomass)'!$V$10,'Assumptions (Biomass)'!$V$5*Model!$O$2030*AVERAGE('Assumptions (Biomass)'!$K$2:$M$2)/10^9),0)</f>
        <v>-0.001115349071</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v>
      </c>
      <c r="Q2152" s="177">
        <f>IF($P$2030&gt;0,IPMT('Assumptions (Biomass)'!$V$7,Model!X$1,'Assumptions (Biomass)'!$V$10,'Assumptions (Biomass)'!$V$5*Model!$P$2030*AVERAGE('Assumptions (Biomass)'!$L$2:$N$2)/10^9),0)</f>
        <v>0</v>
      </c>
      <c r="R2152" s="177">
        <f>IF($P$2030&gt;0,IPMT('Assumptions (Biomass)'!$V$7,Model!Y$1,'Assumptions (Biomass)'!$V$10,'Assumptions (Biomass)'!$V$5*Model!$P$2030*AVERAGE('Assumptions (Biomass)'!$L$2:$N$2)/10^9),0)</f>
        <v>0</v>
      </c>
      <c r="S2152" s="177">
        <f>IF($P$2030&gt;0,IPMT('Assumptions (Biomass)'!$V$7,Model!Z$1,'Assumptions (Biomass)'!$V$10,'Assumptions (Biomass)'!$V$5*Model!$P$2030*AVERAGE('Assumptions (Biomass)'!$L$2:$N$2)/10^9),0)</f>
        <v>0</v>
      </c>
      <c r="T2152" s="177">
        <f>IF($P$2030&gt;0,IPMT('Assumptions (Biomass)'!$V$7,Model!AA$1,'Assumptions (Biomass)'!$V$10,'Assumptions (Biomass)'!$V$5*Model!$P$2030*AVERAGE('Assumptions (Biomass)'!$L$2:$N$2)/10^9),0)</f>
        <v>0</v>
      </c>
      <c r="U2152" s="177">
        <f>IF($P$2030&gt;0,IPMT('Assumptions (Biomass)'!$V$7,Model!AB$1,'Assumptions (Biomass)'!$V$10,'Assumptions (Biomass)'!$V$5*Model!$P$2030*AVERAGE('Assumptions (Biomass)'!$L$2:$N$2)/10^9),0)</f>
        <v>0</v>
      </c>
      <c r="V2152" s="177">
        <f>IF($P$2030&gt;0,IPMT('Assumptions (Biomass)'!$V$7,Model!AC$1,'Assumptions (Biomass)'!$V$10,'Assumptions (Biomass)'!$V$5*Model!$P$2030*AVERAGE('Assumptions (Biomass)'!$L$2:$N$2)/10^9),0)</f>
        <v>0</v>
      </c>
      <c r="W2152" s="177">
        <f>IF($P$2030&gt;0,IPMT('Assumptions (Biomass)'!$V$7,Model!AD$1,'Assumptions (Biomass)'!$V$10,'Assumptions (Biomass)'!$V$5*Model!$P$2030*AVERAGE('Assumptions (Biomass)'!$L$2:$N$2)/10^9),0)</f>
        <v>0</v>
      </c>
      <c r="X2152" s="177">
        <f>IF($P$2030&gt;0,IPMT('Assumptions (Biomass)'!$V$7,Model!AE$1,'Assumptions (Biomass)'!$V$10,'Assumptions (Biomass)'!$V$5*Model!$P$2030*AVERAGE('Assumptions (Biomass)'!$L$2:$N$2)/10^9),0)</f>
        <v>0</v>
      </c>
      <c r="Y2152" s="177">
        <f>IF($P$2030&gt;0,IPMT('Assumptions (Biomass)'!$V$7,Model!AF$1,'Assumptions (Biomass)'!$V$10,'Assumptions (Biomass)'!$V$5*Model!$P$2030*AVERAGE('Assumptions (Biomass)'!$L$2:$N$2)/10^9),0)</f>
        <v>0</v>
      </c>
      <c r="Z2152" s="177">
        <f>IF($P$2030&gt;0,IPMT('Assumptions (Biomass)'!$V$7,Model!AG$1,'Assumptions (Biomass)'!$V$10,'Assumptions (Biomass)'!$V$5*Model!$P$2030*AVERAGE('Assumptions (Biomass)'!$L$2:$N$2)/10^9),0)</f>
        <v>0</v>
      </c>
      <c r="AA2152" s="177">
        <f>IF($P$2030&gt;0,IPMT('Assumptions (Biomass)'!$V$7,Model!AH$1,'Assumptions (Biomass)'!$V$10,'Assumptions (Biomass)'!$V$5*Model!$P$2030*AVERAGE('Assumptions (Biomass)'!$L$2:$N$2)/10^9),0)</f>
        <v>0</v>
      </c>
      <c r="AB2152" s="177">
        <f>IF($P$2030&gt;0,IPMT('Assumptions (Biomass)'!$V$7,Model!AI$1,'Assumptions (Biomass)'!$V$10,'Assumptions (Biomass)'!$V$5*Model!$P$2030*AVERAGE('Assumptions (Biomass)'!$L$2:$N$2)/10^9),0)</f>
        <v>0</v>
      </c>
      <c r="AC2152" s="177">
        <f>IF($P$2030&gt;0,IPMT('Assumptions (Biomass)'!$V$7,Model!AJ$1,'Assumptions (Biomass)'!$V$10,'Assumptions (Biomass)'!$V$5*Model!$P$2030*AVERAGE('Assumptions (Biomass)'!$L$2:$N$2)/10^9),0)</f>
        <v>0</v>
      </c>
      <c r="AD2152" s="177">
        <f>IF($P$2030&gt;0,IPMT('Assumptions (Biomass)'!$V$7,Model!AK$1,'Assumptions (Biomass)'!$V$10,'Assumptions (Biomass)'!$V$5*Model!$P$2030*AVERAGE('Assumptions (Biomass)'!$L$2:$N$2)/10^9),0)</f>
        <v>0</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-0.006091210998</v>
      </c>
      <c r="R2153" s="160">
        <f>IF($Q$2030&gt;0,IPMT('Assumptions (Biomass)'!$V$7,Model!X$1,'Assumptions (Biomass)'!$V$10,'Assumptions (Biomass)'!$V$5*Model!$Q$2030*AVERAGE('Assumptions (Biomass)'!$M$2:$O$2)/10^9),0)</f>
        <v>-0.005803577105</v>
      </c>
      <c r="S2153" s="160">
        <f>IF($Q$2030&gt;0,IPMT('Assumptions (Biomass)'!$V$7,Model!Y$1,'Assumptions (Biomass)'!$V$10,'Assumptions (Biomass)'!$V$5*Model!$Q$2030*AVERAGE('Assumptions (Biomass)'!$M$2:$O$2)/10^9),0)</f>
        <v>-0.005502280601</v>
      </c>
      <c r="T2153" s="160">
        <f>IF($Q$2030&gt;0,IPMT('Assumptions (Biomass)'!$V$7,Model!Z$1,'Assumptions (Biomass)'!$V$10,'Assumptions (Biomass)'!$V$5*Model!$Q$2030*AVERAGE('Assumptions (Biomass)'!$M$2:$O$2)/10^9),0)</f>
        <v>-0.005186672514</v>
      </c>
      <c r="U2153" s="160">
        <f>IF($Q$2030&gt;0,IPMT('Assumptions (Biomass)'!$V$7,Model!AA$1,'Assumptions (Biomass)'!$V$10,'Assumptions (Biomass)'!$V$5*Model!$Q$2030*AVERAGE('Assumptions (Biomass)'!$M$2:$O$2)/10^9),0)</f>
        <v>-0.004856073043</v>
      </c>
      <c r="V2153" s="160">
        <f>IF($Q$2030&gt;0,IPMT('Assumptions (Biomass)'!$V$7,Model!AB$1,'Assumptions (Biomass)'!$V$10,'Assumptions (Biomass)'!$V$5*Model!$Q$2030*AVERAGE('Assumptions (Biomass)'!$M$2:$O$2)/10^9),0)</f>
        <v>-0.004509770097</v>
      </c>
      <c r="W2153" s="160">
        <f>IF($Q$2030&gt;0,IPMT('Assumptions (Biomass)'!$V$7,Model!AC$1,'Assumptions (Biomass)'!$V$10,'Assumptions (Biomass)'!$V$5*Model!$Q$2030*AVERAGE('Assumptions (Biomass)'!$M$2:$O$2)/10^9),0)</f>
        <v>-0.004147017761</v>
      </c>
      <c r="X2153" s="160">
        <f>IF($Q$2030&gt;0,IPMT('Assumptions (Biomass)'!$V$7,Model!AD$1,'Assumptions (Biomass)'!$V$10,'Assumptions (Biomass)'!$V$5*Model!$Q$2030*AVERAGE('Assumptions (Biomass)'!$M$2:$O$2)/10^9),0)</f>
        <v>-0.003767034689</v>
      </c>
      <c r="Y2153" s="160">
        <f>IF($Q$2030&gt;0,IPMT('Assumptions (Biomass)'!$V$7,Model!AE$1,'Assumptions (Biomass)'!$V$10,'Assumptions (Biomass)'!$V$5*Model!$Q$2030*AVERAGE('Assumptions (Biomass)'!$M$2:$O$2)/10^9),0)</f>
        <v>-0.003369002421</v>
      </c>
      <c r="Z2153" s="160">
        <f>IF($Q$2030&gt;0,IPMT('Assumptions (Biomass)'!$V$7,Model!AF$1,'Assumptions (Biomass)'!$V$10,'Assumptions (Biomass)'!$V$5*Model!$Q$2030*AVERAGE('Assumptions (Biomass)'!$M$2:$O$2)/10^9),0)</f>
        <v>-0.00295206362</v>
      </c>
      <c r="AA2153" s="160">
        <f>IF($Q$2030&gt;0,IPMT('Assumptions (Biomass)'!$V$7,Model!AG$1,'Assumptions (Biomass)'!$V$10,'Assumptions (Biomass)'!$V$5*Model!$Q$2030*AVERAGE('Assumptions (Biomass)'!$M$2:$O$2)/10^9),0)</f>
        <v>-0.002515320227</v>
      </c>
      <c r="AB2153" s="160">
        <f>IF($Q$2030&gt;0,IPMT('Assumptions (Biomass)'!$V$7,Model!AH$1,'Assumptions (Biomass)'!$V$10,'Assumptions (Biomass)'!$V$5*Model!$Q$2030*AVERAGE('Assumptions (Biomass)'!$M$2:$O$2)/10^9),0)</f>
        <v>-0.002057831522</v>
      </c>
      <c r="AC2153" s="160">
        <f>IF($Q$2030&gt;0,IPMT('Assumptions (Biomass)'!$V$7,Model!AI$1,'Assumptions (Biomass)'!$V$10,'Assumptions (Biomass)'!$V$5*Model!$Q$2030*AVERAGE('Assumptions (Biomass)'!$M$2:$O$2)/10^9),0)</f>
        <v>-0.001578612103</v>
      </c>
      <c r="AD2153" s="160">
        <f>IF($Q$2030&gt;0,IPMT('Assumptions (Biomass)'!$V$7,Model!AJ$1,'Assumptions (Biomass)'!$V$10,'Assumptions (Biomass)'!$V$5*Model!$Q$2030*AVERAGE('Assumptions (Biomass)'!$M$2:$O$2)/10^9),0)</f>
        <v>-0.001076629763</v>
      </c>
      <c r="AE2153" s="160">
        <f>IF($Q$2030&gt;0,IPMT('Assumptions (Biomass)'!$V$7,Model!AK$1,'Assumptions (Biomass)'!$V$10,'Assumptions (Biomass)'!$V$5*Model!$Q$2030*AVERAGE('Assumptions (Biomass)'!$M$2:$O$2)/10^9),0)</f>
        <v>-0.0005508032608</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-0.0001599384453</v>
      </c>
      <c r="S2154" s="177">
        <f>IF($R$2030&gt;0,IPMT('Assumptions (Biomass)'!$V$7,Model!X$1,'Assumptions (Biomass)'!$V$10,'Assumptions (Biomass)'!$V$5*Model!$R$2030*AVERAGE('Assumptions (Biomass)'!$N$2:$P$2)/10^9),0)</f>
        <v>-0.0001523859705</v>
      </c>
      <c r="T2154" s="177">
        <f>IF($R$2030&gt;0,IPMT('Assumptions (Biomass)'!$V$7,Model!Y$1,'Assumptions (Biomass)'!$V$10,'Assumptions (Biomass)'!$V$5*Model!$R$2030*AVERAGE('Assumptions (Biomass)'!$N$2:$P$2)/10^9),0)</f>
        <v>-0.0001444747531</v>
      </c>
      <c r="U2154" s="177">
        <f>IF($R$2030&gt;0,IPMT('Assumptions (Biomass)'!$V$7,Model!Z$1,'Assumptions (Biomass)'!$V$10,'Assumptions (Biomass)'!$V$5*Model!$R$2030*AVERAGE('Assumptions (Biomass)'!$N$2:$P$2)/10^9),0)</f>
        <v>-0.0001361877529</v>
      </c>
      <c r="V2154" s="177">
        <f>IF($R$2030&gt;0,IPMT('Assumptions (Biomass)'!$V$7,Model!AA$1,'Assumptions (Biomass)'!$V$10,'Assumptions (Biomass)'!$V$5*Model!$R$2030*AVERAGE('Assumptions (Biomass)'!$N$2:$P$2)/10^9),0)</f>
        <v>-0.0001275071202</v>
      </c>
      <c r="W2154" s="177">
        <f>IF($R$2030&gt;0,IPMT('Assumptions (Biomass)'!$V$7,Model!AB$1,'Assumptions (Biomass)'!$V$10,'Assumptions (Biomass)'!$V$5*Model!$R$2030*AVERAGE('Assumptions (Biomass)'!$N$2:$P$2)/10^9),0)</f>
        <v>-0.0001184141574</v>
      </c>
      <c r="X2154" s="177">
        <f>IF($R$2030&gt;0,IPMT('Assumptions (Biomass)'!$V$7,Model!AC$1,'Assumptions (Biomass)'!$V$10,'Assumptions (Biomass)'!$V$5*Model!$R$2030*AVERAGE('Assumptions (Biomass)'!$N$2:$P$2)/10^9),0)</f>
        <v>-0.0001088892789</v>
      </c>
      <c r="Y2154" s="177">
        <f>IF($R$2030&gt;0,IPMT('Assumptions (Biomass)'!$V$7,Model!AD$1,'Assumptions (Biomass)'!$V$10,'Assumptions (Biomass)'!$V$5*Model!$R$2030*AVERAGE('Assumptions (Biomass)'!$N$2:$P$2)/10^9),0)</f>
        <v>-0.00009891196872</v>
      </c>
      <c r="Z2154" s="177">
        <f>IF($R$2030&gt;0,IPMT('Assumptions (Biomass)'!$V$7,Model!AE$1,'Assumptions (Biomass)'!$V$10,'Assumptions (Biomass)'!$V$5*Model!$R$2030*AVERAGE('Assumptions (Biomass)'!$N$2:$P$2)/10^9),0)</f>
        <v>-0.00008846073626</v>
      </c>
      <c r="AA2154" s="177">
        <f>IF($R$2030&gt;0,IPMT('Assumptions (Biomass)'!$V$7,Model!AF$1,'Assumptions (Biomass)'!$V$10,'Assumptions (Biomass)'!$V$5*Model!$R$2030*AVERAGE('Assumptions (Biomass)'!$N$2:$P$2)/10^9),0)</f>
        <v>-0.00007751307025</v>
      </c>
      <c r="AB2154" s="177">
        <f>IF($R$2030&gt;0,IPMT('Assumptions (Biomass)'!$V$7,Model!AG$1,'Assumptions (Biomass)'!$V$10,'Assumptions (Biomass)'!$V$5*Model!$R$2030*AVERAGE('Assumptions (Biomass)'!$N$2:$P$2)/10^9),0)</f>
        <v>-0.00006604539011</v>
      </c>
      <c r="AC2154" s="177">
        <f>IF($R$2030&gt;0,IPMT('Assumptions (Biomass)'!$V$7,Model!AH$1,'Assumptions (Biomass)'!$V$10,'Assumptions (Biomass)'!$V$5*Model!$R$2030*AVERAGE('Assumptions (Biomass)'!$N$2:$P$2)/10^9),0)</f>
        <v>-0.00005403299516</v>
      </c>
      <c r="AD2154" s="177">
        <f>IF($R$2030&gt;0,IPMT('Assumptions (Biomass)'!$V$7,Model!AI$1,'Assumptions (Biomass)'!$V$10,'Assumptions (Biomass)'!$V$5*Model!$R$2030*AVERAGE('Assumptions (Biomass)'!$N$2:$P$2)/10^9),0)</f>
        <v>-0.00004145001145</v>
      </c>
      <c r="AE2154" s="177">
        <f>IF($R$2030&gt;0,IPMT('Assumptions (Biomass)'!$V$7,Model!AJ$1,'Assumptions (Biomass)'!$V$10,'Assumptions (Biomass)'!$V$5*Model!$R$2030*AVERAGE('Assumptions (Biomass)'!$N$2:$P$2)/10^9),0)</f>
        <v>-0.00002826933602</v>
      </c>
      <c r="AF2154" s="177">
        <f>IF($R$2030&gt;0,IPMT('Assumptions (Biomass)'!$V$7,Model!AK$1,'Assumptions (Biomass)'!$V$10,'Assumptions (Biomass)'!$V$5*Model!$R$2030*AVERAGE('Assumptions (Biomass)'!$N$2:$P$2)/10^9),0)</f>
        <v>-0.0000144625785</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0.001629462548</v>
      </c>
      <c r="E2190" s="177">
        <f t="shared" si="76"/>
        <v>0.003095978842</v>
      </c>
      <c r="F2190" s="177">
        <f t="shared" si="76"/>
        <v>0.005436284342</v>
      </c>
      <c r="G2190" s="177">
        <f t="shared" si="76"/>
        <v>0.007544188756</v>
      </c>
      <c r="H2190" s="177">
        <f t="shared" si="76"/>
        <v>0.00835470325</v>
      </c>
      <c r="I2190" s="177">
        <f t="shared" si="76"/>
        <v>0.009084534951</v>
      </c>
      <c r="J2190" s="177">
        <f t="shared" si="76"/>
        <v>0.01047472387</v>
      </c>
      <c r="K2190" s="177">
        <f t="shared" si="76"/>
        <v>0.01210402504</v>
      </c>
      <c r="L2190" s="177">
        <f t="shared" si="76"/>
        <v>0.0155976379</v>
      </c>
      <c r="M2190" s="177">
        <f t="shared" si="76"/>
        <v>0.02008901727</v>
      </c>
      <c r="N2190" s="177">
        <f t="shared" si="76"/>
        <v>0.02155105604</v>
      </c>
      <c r="O2190" s="177">
        <f t="shared" si="76"/>
        <v>0.04310419331</v>
      </c>
      <c r="P2190" s="177">
        <f t="shared" si="76"/>
        <v>0.06126457174</v>
      </c>
      <c r="Q2190" s="177">
        <f t="shared" si="76"/>
        <v>0.06667300716</v>
      </c>
      <c r="R2190" s="177">
        <f t="shared" si="76"/>
        <v>0.0721244758</v>
      </c>
      <c r="S2190" s="177">
        <f t="shared" si="76"/>
        <v>0.06576281377</v>
      </c>
      <c r="T2190" s="177">
        <f t="shared" si="76"/>
        <v>0.05984883142</v>
      </c>
      <c r="U2190" s="177">
        <f t="shared" si="76"/>
        <v>0.05516261458</v>
      </c>
      <c r="V2190" s="177">
        <f t="shared" si="76"/>
        <v>0.05208958086</v>
      </c>
      <c r="W2190" s="177">
        <f t="shared" si="76"/>
        <v>0.05045718688</v>
      </c>
      <c r="X2190" s="177">
        <f t="shared" si="76"/>
        <v>0.04948403781</v>
      </c>
      <c r="Y2190" s="177">
        <f t="shared" si="76"/>
        <v>0.04823682938</v>
      </c>
      <c r="Z2190" s="177">
        <f t="shared" si="76"/>
        <v>0.0467132069</v>
      </c>
      <c r="AA2190" s="177">
        <f t="shared" si="76"/>
        <v>0.04420075832</v>
      </c>
      <c r="AB2190" s="177">
        <f t="shared" si="76"/>
        <v>0.04086271385</v>
      </c>
      <c r="AC2190" s="177">
        <f t="shared" si="76"/>
        <v>0.03923322875</v>
      </c>
      <c r="AD2190" s="177">
        <f t="shared" si="76"/>
        <v>0.02558439271</v>
      </c>
      <c r="AE2190" s="177">
        <f t="shared" si="76"/>
        <v>0.01283781993</v>
      </c>
      <c r="AF2190" s="177">
        <f t="shared" si="76"/>
        <v>0.006572936998</v>
      </c>
      <c r="AG2190" s="177">
        <f t="shared" si="76"/>
        <v>0.0001640544303</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0.001629462548</v>
      </c>
      <c r="E2192" s="160">
        <f>IF($D$2030&gt;0,'Assumptions (Biomass)'!W$11*Model!$D$2030*'Assumptions (Biomass)'!$B$2/10^9,0)</f>
        <v>0.003095978842</v>
      </c>
      <c r="F2192" s="160">
        <f>IF($D$2030&gt;0,'Assumptions (Biomass)'!X$11*Model!$D$2030*'Assumptions (Biomass)'!$B$2/10^9,0)</f>
        <v>0.002786380957</v>
      </c>
      <c r="G2192" s="160">
        <f>IF($D$2030&gt;0,'Assumptions (Biomass)'!Y$11*Model!$D$2030*'Assumptions (Biomass)'!$B$2/10^9,0)</f>
        <v>0.002509372324</v>
      </c>
      <c r="H2192" s="160">
        <f>IF($D$2030&gt;0,'Assumptions (Biomass)'!Z$11*Model!$D$2030*'Assumptions (Biomass)'!$B$2/10^9,0)</f>
        <v>0.002258435092</v>
      </c>
      <c r="I2192" s="160">
        <f>IF($D$2030&gt;0,'Assumptions (Biomass)'!AA$11*Model!$D$2030*'Assumptions (Biomass)'!$B$2/10^9,0)</f>
        <v>0.002030310335</v>
      </c>
      <c r="J2192" s="160">
        <f>IF($D$2030&gt;0,'Assumptions (Biomass)'!AB$11*Model!$D$2030*'Assumptions (Biomass)'!$B$2/10^9,0)</f>
        <v>0.001922765807</v>
      </c>
      <c r="K2192" s="160">
        <f>IF($D$2030&gt;0,'Assumptions (Biomass)'!AC$11*Model!$D$2030*'Assumptions (Biomass)'!$B$2/10^9,0)</f>
        <v>0.001922765807</v>
      </c>
      <c r="L2192" s="160">
        <f>IF($D$2030&gt;0,'Assumptions (Biomass)'!AD$11*Model!$D$2030*'Assumptions (Biomass)'!$B$2/10^9,0)</f>
        <v>0.001926024732</v>
      </c>
      <c r="M2192" s="160">
        <f>IF($D$2030&gt;0,'Assumptions (Biomass)'!AE$11*Model!$D$2030*'Assumptions (Biomass)'!$B$2/10^9,0)</f>
        <v>0.001922765807</v>
      </c>
      <c r="N2192" s="160">
        <f>IF($D$2030&gt;0,'Assumptions (Biomass)'!AF$11*Model!$D$2030*'Assumptions (Biomass)'!$B$2/10^9,0)</f>
        <v>0.001926024732</v>
      </c>
      <c r="O2192" s="160">
        <f>IF($D$2030&gt;0,'Assumptions (Biomass)'!AG$11*Model!$D$2030*'Assumptions (Biomass)'!$B$2/10^9,0)</f>
        <v>0.001922765807</v>
      </c>
      <c r="P2192" s="160">
        <f>IF($D$2030&gt;0,'Assumptions (Biomass)'!AH$11*Model!$D$2030*'Assumptions (Biomass)'!$B$2/10^9,0)</f>
        <v>0.001926024732</v>
      </c>
      <c r="Q2192" s="160">
        <f>IF($D$2030&gt;0,'Assumptions (Biomass)'!AI$11*Model!$D$2030*'Assumptions (Biomass)'!$B$2/10^9,0)</f>
        <v>0.001922765807</v>
      </c>
      <c r="R2192" s="160">
        <f>IF($D$2030&gt;0,'Assumptions (Biomass)'!AJ$11*Model!$D$2030*'Assumptions (Biomass)'!$B$2/10^9,0)</f>
        <v>0.001926024732</v>
      </c>
      <c r="S2192" s="160">
        <f>IF($D$2030&gt;0,'Assumptions (Biomass)'!AK$11*Model!$D$2030*'Assumptions (Biomass)'!$B$2/10^9,0)</f>
        <v>0.0009613829034</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0.002649903385</v>
      </c>
      <c r="G2194" s="160">
        <f>IF($F$2030&gt;0,'Assumptions (Biomass)'!W$11*Model!$F$2030*AVERAGE('Assumptions (Biomass)'!$B$2:$D$2)/10^9,0)</f>
        <v>0.005034816432</v>
      </c>
      <c r="H2194" s="160">
        <f>IF($F$2030&gt;0,'Assumptions (Biomass)'!X$11*Model!$F$2030*AVERAGE('Assumptions (Biomass)'!$B$2:$D$2)/10^9,0)</f>
        <v>0.004531334789</v>
      </c>
      <c r="I2194" s="160">
        <f>IF($F$2030&gt;0,'Assumptions (Biomass)'!Y$11*Model!$F$2030*AVERAGE('Assumptions (Biomass)'!$B$2:$D$2)/10^9,0)</f>
        <v>0.004080851213</v>
      </c>
      <c r="J2194" s="160">
        <f>IF($F$2030&gt;0,'Assumptions (Biomass)'!Z$11*Model!$F$2030*AVERAGE('Assumptions (Biomass)'!$B$2:$D$2)/10^9,0)</f>
        <v>0.003672766092</v>
      </c>
      <c r="K2194" s="160">
        <f>IF($F$2030&gt;0,'Assumptions (Biomass)'!AA$11*Model!$F$2030*AVERAGE('Assumptions (Biomass)'!$B$2:$D$2)/10^9,0)</f>
        <v>0.003301779618</v>
      </c>
      <c r="L2194" s="160">
        <f>IF($F$2030&gt;0,'Assumptions (Biomass)'!AB$11*Model!$F$2030*AVERAGE('Assumptions (Biomass)'!$B$2:$D$2)/10^9,0)</f>
        <v>0.003126885994</v>
      </c>
      <c r="M2194" s="160">
        <f>IF($F$2030&gt;0,'Assumptions (Biomass)'!AC$11*Model!$F$2030*AVERAGE('Assumptions (Biomass)'!$B$2:$D$2)/10^9,0)</f>
        <v>0.003126885994</v>
      </c>
      <c r="N2194" s="160">
        <f>IF($F$2030&gt;0,'Assumptions (Biomass)'!AD$11*Model!$F$2030*AVERAGE('Assumptions (Biomass)'!$B$2:$D$2)/10^9,0)</f>
        <v>0.003132185801</v>
      </c>
      <c r="O2194" s="160">
        <f>IF($F$2030&gt;0,'Assumptions (Biomass)'!AE$11*Model!$F$2030*AVERAGE('Assumptions (Biomass)'!$B$2:$D$2)/10^9,0)</f>
        <v>0.003126885994</v>
      </c>
      <c r="P2194" s="160">
        <f>IF($F$2030&gt;0,'Assumptions (Biomass)'!AF$11*Model!$F$2030*AVERAGE('Assumptions (Biomass)'!$B$2:$D$2)/10^9,0)</f>
        <v>0.003132185801</v>
      </c>
      <c r="Q2194" s="160">
        <f>IF($F$2030&gt;0,'Assumptions (Biomass)'!AG$11*Model!$F$2030*AVERAGE('Assumptions (Biomass)'!$B$2:$D$2)/10^9,0)</f>
        <v>0.003126885994</v>
      </c>
      <c r="R2194" s="160">
        <f>IF($F$2030&gt;0,'Assumptions (Biomass)'!AH$11*Model!$F$2030*AVERAGE('Assumptions (Biomass)'!$B$2:$D$2)/10^9,0)</f>
        <v>0.003132185801</v>
      </c>
      <c r="S2194" s="160">
        <f>IF($F$2030&gt;0,'Assumptions (Biomass)'!AI$11*Model!$F$2030*AVERAGE('Assumptions (Biomass)'!$B$2:$D$2)/10^9,0)</f>
        <v>0.003126885994</v>
      </c>
      <c r="T2194" s="160">
        <f>IF($F$2030&gt;0,'Assumptions (Biomass)'!AJ$11*Model!$F$2030*AVERAGE('Assumptions (Biomass)'!$B$2:$D$2)/10^9,0)</f>
        <v>0.003132185801</v>
      </c>
      <c r="U2194" s="160">
        <f>IF($F$2030&gt;0,'Assumptions (Biomass)'!AK$11*Model!$F$2030*AVERAGE('Assumptions (Biomass)'!$B$2:$D$2)/10^9,0)</f>
        <v>0.001563442997</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0.00156493337</v>
      </c>
      <c r="I2196" s="160">
        <f>IF($H$2030&gt;0,'Assumptions (Biomass)'!W$11*Model!$H$2030*AVERAGE('Assumptions (Biomass)'!$D$2:$F$2)/10^9,0)</f>
        <v>0.002973373403</v>
      </c>
      <c r="J2196" s="160">
        <f>IF($H$2030&gt;0,'Assumptions (Biomass)'!X$11*Model!$H$2030*AVERAGE('Assumptions (Biomass)'!$D$2:$F$2)/10^9,0)</f>
        <v>0.002676036063</v>
      </c>
      <c r="K2196" s="160">
        <f>IF($H$2030&gt;0,'Assumptions (Biomass)'!Y$11*Model!$H$2030*AVERAGE('Assumptions (Biomass)'!$D$2:$F$2)/10^9,0)</f>
        <v>0.00240999739</v>
      </c>
      <c r="L2196" s="160">
        <f>IF($H$2030&gt;0,'Assumptions (Biomass)'!Z$11*Model!$H$2030*AVERAGE('Assumptions (Biomass)'!$D$2:$F$2)/10^9,0)</f>
        <v>0.002168997651</v>
      </c>
      <c r="M2196" s="160">
        <f>IF($H$2030&gt;0,'Assumptions (Biomass)'!AA$11*Model!$H$2030*AVERAGE('Assumptions (Biomass)'!$D$2:$F$2)/10^9,0)</f>
        <v>0.001949906979</v>
      </c>
      <c r="N2196" s="160">
        <f>IF($H$2030&gt;0,'Assumptions (Biomass)'!AB$11*Model!$H$2030*AVERAGE('Assumptions (Biomass)'!$D$2:$F$2)/10^9,0)</f>
        <v>0.001846621377</v>
      </c>
      <c r="O2196" s="160">
        <f>IF($H$2030&gt;0,'Assumptions (Biomass)'!AC$11*Model!$H$2030*AVERAGE('Assumptions (Biomass)'!$D$2:$F$2)/10^9,0)</f>
        <v>0.001846621377</v>
      </c>
      <c r="P2196" s="160">
        <f>IF($H$2030&gt;0,'Assumptions (Biomass)'!AD$11*Model!$H$2030*AVERAGE('Assumptions (Biomass)'!$D$2:$F$2)/10^9,0)</f>
        <v>0.001849751243</v>
      </c>
      <c r="Q2196" s="160">
        <f>IF($H$2030&gt;0,'Assumptions (Biomass)'!AE$11*Model!$H$2030*AVERAGE('Assumptions (Biomass)'!$D$2:$F$2)/10^9,0)</f>
        <v>0.001846621377</v>
      </c>
      <c r="R2196" s="160">
        <f>IF($H$2030&gt;0,'Assumptions (Biomass)'!AF$11*Model!$H$2030*AVERAGE('Assumptions (Biomass)'!$D$2:$F$2)/10^9,0)</f>
        <v>0.001849751243</v>
      </c>
      <c r="S2196" s="160">
        <f>IF($H$2030&gt;0,'Assumptions (Biomass)'!AG$11*Model!$H$2030*AVERAGE('Assumptions (Biomass)'!$D$2:$F$2)/10^9,0)</f>
        <v>0.001846621377</v>
      </c>
      <c r="T2196" s="160">
        <f>IF($H$2030&gt;0,'Assumptions (Biomass)'!AH$11*Model!$H$2030*AVERAGE('Assumptions (Biomass)'!$D$2:$F$2)/10^9,0)</f>
        <v>0.001849751243</v>
      </c>
      <c r="U2196" s="160">
        <f>IF($H$2030&gt;0,'Assumptions (Biomass)'!AI$11*Model!$H$2030*AVERAGE('Assumptions (Biomass)'!$D$2:$F$2)/10^9,0)</f>
        <v>0.001846621377</v>
      </c>
      <c r="V2196" s="160">
        <f>IF($H$2030&gt;0,'Assumptions (Biomass)'!AJ$11*Model!$H$2030*AVERAGE('Assumptions (Biomass)'!$D$2:$F$2)/10^9,0)</f>
        <v>0.001849751243</v>
      </c>
      <c r="W2196" s="160">
        <f>IF($H$2030&gt;0,'Assumptions (Biomass)'!AK$11*Model!$H$2030*AVERAGE('Assumptions (Biomass)'!$D$2:$F$2)/10^9,0)</f>
        <v>0.0009233106883</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v>
      </c>
      <c r="J2197" s="160">
        <f>IF($I$2030&gt;0,'Assumptions (Biomass)'!W$11*Model!$I$2030*AVERAGE('Assumptions (Biomass)'!$E$2:$G$2)/10^9,0)</f>
        <v>0</v>
      </c>
      <c r="K2197" s="160">
        <f>IF($I$2030&gt;0,'Assumptions (Biomass)'!X$11*Model!$I$2030*AVERAGE('Assumptions (Biomass)'!$E$2:$G$2)/10^9,0)</f>
        <v>0</v>
      </c>
      <c r="L2197" s="160">
        <f>IF($I$2030&gt;0,'Assumptions (Biomass)'!Y$11*Model!$I$2030*AVERAGE('Assumptions (Biomass)'!$E$2:$G$2)/10^9,0)</f>
        <v>0</v>
      </c>
      <c r="M2197" s="160">
        <f>IF($I$2030&gt;0,'Assumptions (Biomass)'!Z$11*Model!$I$2030*AVERAGE('Assumptions (Biomass)'!$E$2:$G$2)/10^9,0)</f>
        <v>0</v>
      </c>
      <c r="N2197" s="160">
        <f>IF($I$2030&gt;0,'Assumptions (Biomass)'!AA$11*Model!$I$2030*AVERAGE('Assumptions (Biomass)'!$E$2:$G$2)/10^9,0)</f>
        <v>0</v>
      </c>
      <c r="O2197" s="160">
        <f>IF($I$2030&gt;0,'Assumptions (Biomass)'!AB$11*Model!$I$2030*AVERAGE('Assumptions (Biomass)'!$E$2:$G$2)/10^9,0)</f>
        <v>0</v>
      </c>
      <c r="P2197" s="160">
        <f>IF($I$2030&gt;0,'Assumptions (Biomass)'!AC$11*Model!$I$2030*AVERAGE('Assumptions (Biomass)'!$E$2:$G$2)/10^9,0)</f>
        <v>0</v>
      </c>
      <c r="Q2197" s="160">
        <f>IF($I$2030&gt;0,'Assumptions (Biomass)'!AD$11*Model!$I$2030*AVERAGE('Assumptions (Biomass)'!$E$2:$G$2)/10^9,0)</f>
        <v>0</v>
      </c>
      <c r="R2197" s="160">
        <f>IF($I$2030&gt;0,'Assumptions (Biomass)'!AE$11*Model!$I$2030*AVERAGE('Assumptions (Biomass)'!$E$2:$G$2)/10^9,0)</f>
        <v>0</v>
      </c>
      <c r="S2197" s="160">
        <f>IF($I$2030&gt;0,'Assumptions (Biomass)'!AF$11*Model!$I$2030*AVERAGE('Assumptions (Biomass)'!$E$2:$G$2)/10^9,0)</f>
        <v>0</v>
      </c>
      <c r="T2197" s="160">
        <f>IF($I$2030&gt;0,'Assumptions (Biomass)'!AG$11*Model!$I$2030*AVERAGE('Assumptions (Biomass)'!$E$2:$G$2)/10^9,0)</f>
        <v>0</v>
      </c>
      <c r="U2197" s="160">
        <f>IF($I$2030&gt;0,'Assumptions (Biomass)'!AH$11*Model!$I$2030*AVERAGE('Assumptions (Biomass)'!$E$2:$G$2)/10^9,0)</f>
        <v>0</v>
      </c>
      <c r="V2197" s="160">
        <f>IF($I$2030&gt;0,'Assumptions (Biomass)'!AI$11*Model!$I$2030*AVERAGE('Assumptions (Biomass)'!$E$2:$G$2)/10^9,0)</f>
        <v>0</v>
      </c>
      <c r="W2197" s="160">
        <f>IF($I$2030&gt;0,'Assumptions (Biomass)'!AJ$11*Model!$I$2030*AVERAGE('Assumptions (Biomass)'!$E$2:$G$2)/10^9,0)</f>
        <v>0</v>
      </c>
      <c r="X2197" s="160">
        <f>IF($I$2030&gt;0,'Assumptions (Biomass)'!AK$11*Model!$I$2030*AVERAGE('Assumptions (Biomass)'!$E$2:$G$2)/10^9,0)</f>
        <v>0</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0.002203155904</v>
      </c>
      <c r="K2198" s="160">
        <f>IF($J$2030&gt;0,'Assumptions (Biomass)'!W$11*Model!$J$2030*AVERAGE('Assumptions (Biomass)'!$F$2:$H$2)/10^9,0)</f>
        <v>0.004185996218</v>
      </c>
      <c r="L2198" s="160">
        <f>IF($J$2030&gt;0,'Assumptions (Biomass)'!X$11*Model!$J$2030*AVERAGE('Assumptions (Biomass)'!$F$2:$H$2)/10^9,0)</f>
        <v>0.003767396596</v>
      </c>
      <c r="M2198" s="160">
        <f>IF($J$2030&gt;0,'Assumptions (Biomass)'!Y$11*Model!$J$2030*AVERAGE('Assumptions (Biomass)'!$F$2:$H$2)/10^9,0)</f>
        <v>0.003392860093</v>
      </c>
      <c r="N2198" s="160">
        <f>IF($J$2030&gt;0,'Assumptions (Biomass)'!Z$11*Model!$J$2030*AVERAGE('Assumptions (Biomass)'!$F$2:$H$2)/10^9,0)</f>
        <v>0.003053574083</v>
      </c>
      <c r="O2198" s="160">
        <f>IF($J$2030&gt;0,'Assumptions (Biomass)'!AA$11*Model!$J$2030*AVERAGE('Assumptions (Biomass)'!$F$2:$H$2)/10^9,0)</f>
        <v>0.002745132257</v>
      </c>
      <c r="P2198" s="160">
        <f>IF($J$2030&gt;0,'Assumptions (Biomass)'!AB$11*Model!$J$2030*AVERAGE('Assumptions (Biomass)'!$F$2:$H$2)/10^9,0)</f>
        <v>0.002599723967</v>
      </c>
      <c r="Q2198" s="160">
        <f>IF($J$2030&gt;0,'Assumptions (Biomass)'!AC$11*Model!$J$2030*AVERAGE('Assumptions (Biomass)'!$F$2:$H$2)/10^9,0)</f>
        <v>0.002599723967</v>
      </c>
      <c r="R2198" s="160">
        <f>IF($J$2030&gt;0,'Assumptions (Biomass)'!AD$11*Model!$J$2030*AVERAGE('Assumptions (Biomass)'!$F$2:$H$2)/10^9,0)</f>
        <v>0.002604130279</v>
      </c>
      <c r="S2198" s="160">
        <f>IF($J$2030&gt;0,'Assumptions (Biomass)'!AE$11*Model!$J$2030*AVERAGE('Assumptions (Biomass)'!$F$2:$H$2)/10^9,0)</f>
        <v>0.002599723967</v>
      </c>
      <c r="T2198" s="160">
        <f>IF($J$2030&gt;0,'Assumptions (Biomass)'!AF$11*Model!$J$2030*AVERAGE('Assumptions (Biomass)'!$F$2:$H$2)/10^9,0)</f>
        <v>0.002604130279</v>
      </c>
      <c r="U2198" s="160">
        <f>IF($J$2030&gt;0,'Assumptions (Biomass)'!AG$11*Model!$J$2030*AVERAGE('Assumptions (Biomass)'!$F$2:$H$2)/10^9,0)</f>
        <v>0.002599723967</v>
      </c>
      <c r="V2198" s="160">
        <f>IF($J$2030&gt;0,'Assumptions (Biomass)'!AH$11*Model!$J$2030*AVERAGE('Assumptions (Biomass)'!$F$2:$H$2)/10^9,0)</f>
        <v>0.002604130279</v>
      </c>
      <c r="W2198" s="160">
        <f>IF($J$2030&gt;0,'Assumptions (Biomass)'!AI$11*Model!$J$2030*AVERAGE('Assumptions (Biomass)'!$F$2:$H$2)/10^9,0)</f>
        <v>0.002599723967</v>
      </c>
      <c r="X2198" s="160">
        <f>IF($J$2030&gt;0,'Assumptions (Biomass)'!AJ$11*Model!$J$2030*AVERAGE('Assumptions (Biomass)'!$F$2:$H$2)/10^9,0)</f>
        <v>0.002604130279</v>
      </c>
      <c r="Y2198" s="160">
        <f>IF($J$2030&gt;0,'Assumptions (Biomass)'!AK$11*Model!$J$2030*AVERAGE('Assumptions (Biomass)'!$F$2:$H$2)/10^9,0)</f>
        <v>0.001299861984</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0.000283486007</v>
      </c>
      <c r="L2199" s="160">
        <f>IF($K$2030&gt;0,'Assumptions (Biomass)'!W$11*Model!$K$2030*AVERAGE('Assumptions (Biomass)'!$G$2:$I$2)/10^9,0)</f>
        <v>0.0005386234134</v>
      </c>
      <c r="M2199" s="160">
        <f>IF($K$2030&gt;0,'Assumptions (Biomass)'!X$11*Model!$K$2030*AVERAGE('Assumptions (Biomass)'!$G$2:$I$2)/10^9,0)</f>
        <v>0.000484761072</v>
      </c>
      <c r="N2199" s="160">
        <f>IF($K$2030&gt;0,'Assumptions (Biomass)'!Y$11*Model!$K$2030*AVERAGE('Assumptions (Biomass)'!$G$2:$I$2)/10^9,0)</f>
        <v>0.0004365684508</v>
      </c>
      <c r="O2199" s="160">
        <f>IF($K$2030&gt;0,'Assumptions (Biomass)'!Z$11*Model!$K$2030*AVERAGE('Assumptions (Biomass)'!$G$2:$I$2)/10^9,0)</f>
        <v>0.0003929116057</v>
      </c>
      <c r="P2199" s="160">
        <f>IF($K$2030&gt;0,'Assumptions (Biomass)'!AA$11*Model!$K$2030*AVERAGE('Assumptions (Biomass)'!$G$2:$I$2)/10^9,0)</f>
        <v>0.0003532235648</v>
      </c>
      <c r="Q2199" s="160">
        <f>IF($K$2030&gt;0,'Assumptions (Biomass)'!AB$11*Model!$K$2030*AVERAGE('Assumptions (Biomass)'!$G$2:$I$2)/10^9,0)</f>
        <v>0.0003345134883</v>
      </c>
      <c r="R2199" s="160">
        <f>IF($K$2030&gt;0,'Assumptions (Biomass)'!AC$11*Model!$K$2030*AVERAGE('Assumptions (Biomass)'!$G$2:$I$2)/10^9,0)</f>
        <v>0.0003345134883</v>
      </c>
      <c r="S2199" s="160">
        <f>IF($K$2030&gt;0,'Assumptions (Biomass)'!AD$11*Model!$K$2030*AVERAGE('Assumptions (Biomass)'!$G$2:$I$2)/10^9,0)</f>
        <v>0.0003350804603</v>
      </c>
      <c r="T2199" s="160">
        <f>IF($K$2030&gt;0,'Assumptions (Biomass)'!AE$11*Model!$K$2030*AVERAGE('Assumptions (Biomass)'!$G$2:$I$2)/10^9,0)</f>
        <v>0.0003345134883</v>
      </c>
      <c r="U2199" s="160">
        <f>IF($K$2030&gt;0,'Assumptions (Biomass)'!AF$11*Model!$K$2030*AVERAGE('Assumptions (Biomass)'!$G$2:$I$2)/10^9,0)</f>
        <v>0.0003350804603</v>
      </c>
      <c r="V2199" s="160">
        <f>IF($K$2030&gt;0,'Assumptions (Biomass)'!AG$11*Model!$K$2030*AVERAGE('Assumptions (Biomass)'!$G$2:$I$2)/10^9,0)</f>
        <v>0.0003345134883</v>
      </c>
      <c r="W2199" s="160">
        <f>IF($K$2030&gt;0,'Assumptions (Biomass)'!AH$11*Model!$K$2030*AVERAGE('Assumptions (Biomass)'!$G$2:$I$2)/10^9,0)</f>
        <v>0.0003350804603</v>
      </c>
      <c r="X2199" s="160">
        <f>IF($K$2030&gt;0,'Assumptions (Biomass)'!AI$11*Model!$K$2030*AVERAGE('Assumptions (Biomass)'!$G$2:$I$2)/10^9,0)</f>
        <v>0.0003345134883</v>
      </c>
      <c r="Y2199" s="160">
        <f>IF($K$2030&gt;0,'Assumptions (Biomass)'!AJ$11*Model!$K$2030*AVERAGE('Assumptions (Biomass)'!$G$2:$I$2)/10^9,0)</f>
        <v>0.0003350804603</v>
      </c>
      <c r="Z2199" s="160">
        <f>IF($K$2030&gt;0,'Assumptions (Biomass)'!AK$11*Model!$K$2030*AVERAGE('Assumptions (Biomass)'!$G$2:$I$2)/10^9,0)</f>
        <v>0.0001672567442</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0.004069709509</v>
      </c>
      <c r="M2200" s="160">
        <f>IF($L$2030&gt;0,'Assumptions (Biomass)'!W$11*Model!$L$2030*AVERAGE('Assumptions (Biomass)'!$H$2:$J$2)/10^9,0)</f>
        <v>0.007732448067</v>
      </c>
      <c r="N2200" s="160">
        <f>IF($L$2030&gt;0,'Assumptions (Biomass)'!X$11*Model!$L$2030*AVERAGE('Assumptions (Biomass)'!$H$2:$J$2)/10^9,0)</f>
        <v>0.00695920326</v>
      </c>
      <c r="O2200" s="160">
        <f>IF($L$2030&gt;0,'Assumptions (Biomass)'!Y$11*Model!$L$2030*AVERAGE('Assumptions (Biomass)'!$H$2:$J$2)/10^9,0)</f>
        <v>0.006267352644</v>
      </c>
      <c r="P2200" s="160">
        <f>IF($L$2030&gt;0,'Assumptions (Biomass)'!Z$11*Model!$L$2030*AVERAGE('Assumptions (Biomass)'!$H$2:$J$2)/10^9,0)</f>
        <v>0.00564061738</v>
      </c>
      <c r="Q2200" s="160">
        <f>IF($L$2030&gt;0,'Assumptions (Biomass)'!AA$11*Model!$L$2030*AVERAGE('Assumptions (Biomass)'!$H$2:$J$2)/10^9,0)</f>
        <v>0.005070858048</v>
      </c>
      <c r="R2200" s="160">
        <f>IF($L$2030&gt;0,'Assumptions (Biomass)'!AB$11*Model!$L$2030*AVERAGE('Assumptions (Biomass)'!$H$2:$J$2)/10^9,0)</f>
        <v>0.004802257221</v>
      </c>
      <c r="S2200" s="160">
        <f>IF($L$2030&gt;0,'Assumptions (Biomass)'!AC$11*Model!$L$2030*AVERAGE('Assumptions (Biomass)'!$H$2:$J$2)/10^9,0)</f>
        <v>0.004802257221</v>
      </c>
      <c r="T2200" s="160">
        <f>IF($L$2030&gt;0,'Assumptions (Biomass)'!AD$11*Model!$L$2030*AVERAGE('Assumptions (Biomass)'!$H$2:$J$2)/10^9,0)</f>
        <v>0.00481039664</v>
      </c>
      <c r="U2200" s="160">
        <f>IF($L$2030&gt;0,'Assumptions (Biomass)'!AE$11*Model!$L$2030*AVERAGE('Assumptions (Biomass)'!$H$2:$J$2)/10^9,0)</f>
        <v>0.004802257221</v>
      </c>
      <c r="V2200" s="160">
        <f>IF($L$2030&gt;0,'Assumptions (Biomass)'!AF$11*Model!$L$2030*AVERAGE('Assumptions (Biomass)'!$H$2:$J$2)/10^9,0)</f>
        <v>0.00481039664</v>
      </c>
      <c r="W2200" s="160">
        <f>IF($L$2030&gt;0,'Assumptions (Biomass)'!AG$11*Model!$L$2030*AVERAGE('Assumptions (Biomass)'!$H$2:$J$2)/10^9,0)</f>
        <v>0.004802257221</v>
      </c>
      <c r="X2200" s="160">
        <f>IF($L$2030&gt;0,'Assumptions (Biomass)'!AH$11*Model!$L$2030*AVERAGE('Assumptions (Biomass)'!$H$2:$J$2)/10^9,0)</f>
        <v>0.00481039664</v>
      </c>
      <c r="Y2200" s="160">
        <f>IF($L$2030&gt;0,'Assumptions (Biomass)'!AI$11*Model!$L$2030*AVERAGE('Assumptions (Biomass)'!$H$2:$J$2)/10^9,0)</f>
        <v>0.004802257221</v>
      </c>
      <c r="Z2200" s="160">
        <f>IF($L$2030&gt;0,'Assumptions (Biomass)'!AJ$11*Model!$L$2030*AVERAGE('Assumptions (Biomass)'!$H$2:$J$2)/10^9,0)</f>
        <v>0.00481039664</v>
      </c>
      <c r="AA2200" s="160">
        <f>IF($L$2030&gt;0,'Assumptions (Biomass)'!AK$11*Model!$L$2030*AVERAGE('Assumptions (Biomass)'!$H$2:$J$2)/10^9,0)</f>
        <v>0.00240112861</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0.001479389263</v>
      </c>
      <c r="N2201" s="160">
        <f>IF($M$2030&gt;0,'Assumptions (Biomass)'!W$11*Model!$M$2030*AVERAGE('Assumptions (Biomass)'!$I$2:$K$2)/10^9,0)</f>
        <v>0.002810839599</v>
      </c>
      <c r="O2201" s="160">
        <f>IF($M$2030&gt;0,'Assumptions (Biomass)'!X$11*Model!$M$2030*AVERAGE('Assumptions (Biomass)'!$I$2:$K$2)/10^9,0)</f>
        <v>0.002529755639</v>
      </c>
      <c r="P2201" s="160">
        <f>IF($M$2030&gt;0,'Assumptions (Biomass)'!Y$11*Model!$M$2030*AVERAGE('Assumptions (Biomass)'!$I$2:$K$2)/10^9,0)</f>
        <v>0.002278259464</v>
      </c>
      <c r="Q2201" s="160">
        <f>IF($M$2030&gt;0,'Assumptions (Biomass)'!Z$11*Model!$M$2030*AVERAGE('Assumptions (Biomass)'!$I$2:$K$2)/10^9,0)</f>
        <v>0.002050433518</v>
      </c>
      <c r="R2201" s="160">
        <f>IF($M$2030&gt;0,'Assumptions (Biomass)'!AA$11*Model!$M$2030*AVERAGE('Assumptions (Biomass)'!$I$2:$K$2)/10^9,0)</f>
        <v>0.001843319021</v>
      </c>
      <c r="S2201" s="160">
        <f>IF($M$2030&gt;0,'Assumptions (Biomass)'!AB$11*Model!$M$2030*AVERAGE('Assumptions (Biomass)'!$I$2:$K$2)/10^9,0)</f>
        <v>0.00174567933</v>
      </c>
      <c r="T2201" s="160">
        <f>IF($M$2030&gt;0,'Assumptions (Biomass)'!AC$11*Model!$M$2030*AVERAGE('Assumptions (Biomass)'!$I$2:$K$2)/10^9,0)</f>
        <v>0.00174567933</v>
      </c>
      <c r="U2201" s="160">
        <f>IF($M$2030&gt;0,'Assumptions (Biomass)'!AD$11*Model!$M$2030*AVERAGE('Assumptions (Biomass)'!$I$2:$K$2)/10^9,0)</f>
        <v>0.001748638108</v>
      </c>
      <c r="V2201" s="160">
        <f>IF($M$2030&gt;0,'Assumptions (Biomass)'!AE$11*Model!$M$2030*AVERAGE('Assumptions (Biomass)'!$I$2:$K$2)/10^9,0)</f>
        <v>0.00174567933</v>
      </c>
      <c r="W2201" s="160">
        <f>IF($M$2030&gt;0,'Assumptions (Biomass)'!AF$11*Model!$M$2030*AVERAGE('Assumptions (Biomass)'!$I$2:$K$2)/10^9,0)</f>
        <v>0.001748638108</v>
      </c>
      <c r="X2201" s="160">
        <f>IF($M$2030&gt;0,'Assumptions (Biomass)'!AG$11*Model!$M$2030*AVERAGE('Assumptions (Biomass)'!$I$2:$K$2)/10^9,0)</f>
        <v>0.00174567933</v>
      </c>
      <c r="Y2201" s="160">
        <f>IF($M$2030&gt;0,'Assumptions (Biomass)'!AH$11*Model!$M$2030*AVERAGE('Assumptions (Biomass)'!$I$2:$K$2)/10^9,0)</f>
        <v>0.001748638108</v>
      </c>
      <c r="Z2201" s="160">
        <f>IF($M$2030&gt;0,'Assumptions (Biomass)'!AI$11*Model!$M$2030*AVERAGE('Assumptions (Biomass)'!$I$2:$K$2)/10^9,0)</f>
        <v>0.00174567933</v>
      </c>
      <c r="AA2201" s="160">
        <f>IF($M$2030&gt;0,'Assumptions (Biomass)'!AJ$11*Model!$M$2030*AVERAGE('Assumptions (Biomass)'!$I$2:$K$2)/10^9,0)</f>
        <v>0.001748638108</v>
      </c>
      <c r="AB2201" s="160">
        <f>IF($M$2030&gt;0,'Assumptions (Biomass)'!AK$11*Model!$M$2030*AVERAGE('Assumptions (Biomass)'!$I$2:$K$2)/10^9,0)</f>
        <v>0.0008728396649</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0.001386038735</v>
      </c>
      <c r="O2202" s="160">
        <f>IF($N$2030&gt;0,'Assumptions (Biomass)'!W$11*Model!$N$2030*AVERAGE('Assumptions (Biomass)'!$J$2:$L$2)/10^9,0)</f>
        <v>0.002633473596</v>
      </c>
      <c r="P2202" s="160">
        <f>IF($N$2030&gt;0,'Assumptions (Biomass)'!X$11*Model!$N$2030*AVERAGE('Assumptions (Biomass)'!$J$2:$L$2)/10^9,0)</f>
        <v>0.002370126236</v>
      </c>
      <c r="Q2202" s="160">
        <f>IF($N$2030&gt;0,'Assumptions (Biomass)'!Y$11*Model!$N$2030*AVERAGE('Assumptions (Biomass)'!$J$2:$L$2)/10^9,0)</f>
        <v>0.002134499651</v>
      </c>
      <c r="R2202" s="160">
        <f>IF($N$2030&gt;0,'Assumptions (Biomass)'!Z$11*Model!$N$2030*AVERAGE('Assumptions (Biomass)'!$J$2:$L$2)/10^9,0)</f>
        <v>0.001921049686</v>
      </c>
      <c r="S2202" s="160">
        <f>IF($N$2030&gt;0,'Assumptions (Biomass)'!AA$11*Model!$N$2030*AVERAGE('Assumptions (Biomass)'!$J$2:$L$2)/10^9,0)</f>
        <v>0.001727004263</v>
      </c>
      <c r="T2202" s="160">
        <f>IF($N$2030&gt;0,'Assumptions (Biomass)'!AB$11*Model!$N$2030*AVERAGE('Assumptions (Biomass)'!$J$2:$L$2)/10^9,0)</f>
        <v>0.001635525707</v>
      </c>
      <c r="U2202" s="160">
        <f>IF($N$2030&gt;0,'Assumptions (Biomass)'!AC$11*Model!$N$2030*AVERAGE('Assumptions (Biomass)'!$J$2:$L$2)/10^9,0)</f>
        <v>0.001635525707</v>
      </c>
      <c r="V2202" s="160">
        <f>IF($N$2030&gt;0,'Assumptions (Biomass)'!AD$11*Model!$N$2030*AVERAGE('Assumptions (Biomass)'!$J$2:$L$2)/10^9,0)</f>
        <v>0.001638297784</v>
      </c>
      <c r="W2202" s="160">
        <f>IF($N$2030&gt;0,'Assumptions (Biomass)'!AE$11*Model!$N$2030*AVERAGE('Assumptions (Biomass)'!$J$2:$L$2)/10^9,0)</f>
        <v>0.001635525707</v>
      </c>
      <c r="X2202" s="160">
        <f>IF($N$2030&gt;0,'Assumptions (Biomass)'!AF$11*Model!$N$2030*AVERAGE('Assumptions (Biomass)'!$J$2:$L$2)/10^9,0)</f>
        <v>0.001638297784</v>
      </c>
      <c r="Y2202" s="160">
        <f>IF($N$2030&gt;0,'Assumptions (Biomass)'!AG$11*Model!$N$2030*AVERAGE('Assumptions (Biomass)'!$J$2:$L$2)/10^9,0)</f>
        <v>0.001635525707</v>
      </c>
      <c r="Z2202" s="160">
        <f>IF($N$2030&gt;0,'Assumptions (Biomass)'!AH$11*Model!$N$2030*AVERAGE('Assumptions (Biomass)'!$J$2:$L$2)/10^9,0)</f>
        <v>0.001638297784</v>
      </c>
      <c r="AA2202" s="160">
        <f>IF($N$2030&gt;0,'Assumptions (Biomass)'!AI$11*Model!$N$2030*AVERAGE('Assumptions (Biomass)'!$J$2:$L$2)/10^9,0)</f>
        <v>0.001635525707</v>
      </c>
      <c r="AB2202" s="160">
        <f>IF($N$2030&gt;0,'Assumptions (Biomass)'!AJ$11*Model!$N$2030*AVERAGE('Assumptions (Biomass)'!$J$2:$L$2)/10^9,0)</f>
        <v>0.001638297784</v>
      </c>
      <c r="AC2202" s="160">
        <f>IF($N$2030&gt;0,'Assumptions (Biomass)'!AK$11*Model!$N$2030*AVERAGE('Assumptions (Biomass)'!$J$2:$L$2)/10^9,0)</f>
        <v>0.0008177628534</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0.02163929439</v>
      </c>
      <c r="P2203" s="160">
        <f>IF($O$2030&gt;0,'Assumptions (Biomass)'!W$11*Model!$O$2030*AVERAGE('Assumptions (Biomass)'!$K$2:$M$2)/10^9,0)</f>
        <v>0.04111465935</v>
      </c>
      <c r="Q2203" s="160">
        <f>IF($O$2030&gt;0,'Assumptions (Biomass)'!X$11*Model!$O$2030*AVERAGE('Assumptions (Biomass)'!$K$2:$M$2)/10^9,0)</f>
        <v>0.03700319341</v>
      </c>
      <c r="R2203" s="160">
        <f>IF($O$2030&gt;0,'Assumptions (Biomass)'!Y$11*Model!$O$2030*AVERAGE('Assumptions (Biomass)'!$K$2:$M$2)/10^9,0)</f>
        <v>0.03332451337</v>
      </c>
      <c r="S2203" s="160">
        <f>IF($O$2030&gt;0,'Assumptions (Biomass)'!Z$11*Model!$O$2030*AVERAGE('Assumptions (Biomass)'!$K$2:$M$2)/10^9,0)</f>
        <v>0.02999206203</v>
      </c>
      <c r="T2203" s="160">
        <f>IF($O$2030&gt;0,'Assumptions (Biomass)'!AA$11*Model!$O$2030*AVERAGE('Assumptions (Biomass)'!$K$2:$M$2)/10^9,0)</f>
        <v>0.02696256081</v>
      </c>
      <c r="U2203" s="160">
        <f>IF($O$2030&gt;0,'Assumptions (Biomass)'!AB$11*Model!$O$2030*AVERAGE('Assumptions (Biomass)'!$K$2:$M$2)/10^9,0)</f>
        <v>0.02553436738</v>
      </c>
      <c r="V2203" s="160">
        <f>IF($O$2030&gt;0,'Assumptions (Biomass)'!AC$11*Model!$O$2030*AVERAGE('Assumptions (Biomass)'!$K$2:$M$2)/10^9,0)</f>
        <v>0.02553436738</v>
      </c>
      <c r="W2203" s="160">
        <f>IF($O$2030&gt;0,'Assumptions (Biomass)'!AD$11*Model!$O$2030*AVERAGE('Assumptions (Biomass)'!$K$2:$M$2)/10^9,0)</f>
        <v>0.02557764597</v>
      </c>
      <c r="X2203" s="160">
        <f>IF($O$2030&gt;0,'Assumptions (Biomass)'!AE$11*Model!$O$2030*AVERAGE('Assumptions (Biomass)'!$K$2:$M$2)/10^9,0)</f>
        <v>0.02553436738</v>
      </c>
      <c r="Y2203" s="160">
        <f>IF($O$2030&gt;0,'Assumptions (Biomass)'!AF$11*Model!$O$2030*AVERAGE('Assumptions (Biomass)'!$K$2:$M$2)/10^9,0)</f>
        <v>0.02557764597</v>
      </c>
      <c r="Z2203" s="160">
        <f>IF($O$2030&gt;0,'Assumptions (Biomass)'!AG$11*Model!$O$2030*AVERAGE('Assumptions (Biomass)'!$K$2:$M$2)/10^9,0)</f>
        <v>0.02553436738</v>
      </c>
      <c r="AA2203" s="160">
        <f>IF($O$2030&gt;0,'Assumptions (Biomass)'!AH$11*Model!$O$2030*AVERAGE('Assumptions (Biomass)'!$K$2:$M$2)/10^9,0)</f>
        <v>0.02557764597</v>
      </c>
      <c r="AB2203" s="160">
        <f>IF($O$2030&gt;0,'Assumptions (Biomass)'!AI$11*Model!$O$2030*AVERAGE('Assumptions (Biomass)'!$K$2:$M$2)/10^9,0)</f>
        <v>0.02553436738</v>
      </c>
      <c r="AC2203" s="160">
        <f>IF($O$2030&gt;0,'Assumptions (Biomass)'!AJ$11*Model!$O$2030*AVERAGE('Assumptions (Biomass)'!$K$2:$M$2)/10^9,0)</f>
        <v>0.02557764597</v>
      </c>
      <c r="AD2203" s="160">
        <f>IF($O$2030&gt;0,'Assumptions (Biomass)'!AK$11*Model!$O$2030*AVERAGE('Assumptions (Biomass)'!$K$2:$M$2)/10^9,0)</f>
        <v>0.01276718369</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v>
      </c>
      <c r="Q2204" s="177">
        <f>IF($P$2030&gt;0,'Assumptions (Biomass)'!W$11*Model!$P$2030*AVERAGE('Assumptions (Biomass)'!$L$2:$N$2)/10^9,0)</f>
        <v>0</v>
      </c>
      <c r="R2204" s="177">
        <f>IF($P$2030&gt;0,'Assumptions (Biomass)'!X$11*Model!$P$2030*AVERAGE('Assumptions (Biomass)'!$L$2:$N$2)/10^9,0)</f>
        <v>0</v>
      </c>
      <c r="S2204" s="177">
        <f>IF($P$2030&gt;0,'Assumptions (Biomass)'!Y$11*Model!$P$2030*AVERAGE('Assumptions (Biomass)'!$L$2:$N$2)/10^9,0)</f>
        <v>0</v>
      </c>
      <c r="T2204" s="177">
        <f>IF($P$2030&gt;0,'Assumptions (Biomass)'!Z$11*Model!$P$2030*AVERAGE('Assumptions (Biomass)'!$L$2:$N$2)/10^9,0)</f>
        <v>0</v>
      </c>
      <c r="U2204" s="177">
        <f>IF($P$2030&gt;0,'Assumptions (Biomass)'!AA$11*Model!$P$2030*AVERAGE('Assumptions (Biomass)'!$L$2:$N$2)/10^9,0)</f>
        <v>0</v>
      </c>
      <c r="V2204" s="177">
        <f>IF($P$2030&gt;0,'Assumptions (Biomass)'!AB$11*Model!$P$2030*AVERAGE('Assumptions (Biomass)'!$L$2:$N$2)/10^9,0)</f>
        <v>0</v>
      </c>
      <c r="W2204" s="177">
        <f>IF($P$2030&gt;0,'Assumptions (Biomass)'!AC$11*Model!$P$2030*AVERAGE('Assumptions (Biomass)'!$L$2:$N$2)/10^9,0)</f>
        <v>0</v>
      </c>
      <c r="X2204" s="177">
        <f>IF($P$2030&gt;0,'Assumptions (Biomass)'!AD$11*Model!$P$2030*AVERAGE('Assumptions (Biomass)'!$L$2:$N$2)/10^9,0)</f>
        <v>0</v>
      </c>
      <c r="Y2204" s="177">
        <f>IF($P$2030&gt;0,'Assumptions (Biomass)'!AE$11*Model!$P$2030*AVERAGE('Assumptions (Biomass)'!$L$2:$N$2)/10^9,0)</f>
        <v>0</v>
      </c>
      <c r="Z2204" s="177">
        <f>IF($P$2030&gt;0,'Assumptions (Biomass)'!AF$11*Model!$P$2030*AVERAGE('Assumptions (Biomass)'!$L$2:$N$2)/10^9,0)</f>
        <v>0</v>
      </c>
      <c r="AA2204" s="177">
        <f>IF($P$2030&gt;0,'Assumptions (Biomass)'!AG$11*Model!$P$2030*AVERAGE('Assumptions (Biomass)'!$L$2:$N$2)/10^9,0)</f>
        <v>0</v>
      </c>
      <c r="AB2204" s="177">
        <f>IF($P$2030&gt;0,'Assumptions (Biomass)'!AH$11*Model!$P$2030*AVERAGE('Assumptions (Biomass)'!$L$2:$N$2)/10^9,0)</f>
        <v>0</v>
      </c>
      <c r="AC2204" s="177">
        <f>IF($P$2030&gt;0,'Assumptions (Biomass)'!AI$11*Model!$P$2030*AVERAGE('Assumptions (Biomass)'!$L$2:$N$2)/10^9,0)</f>
        <v>0</v>
      </c>
      <c r="AD2204" s="177">
        <f>IF($P$2030&gt;0,'Assumptions (Biomass)'!AJ$11*Model!$P$2030*AVERAGE('Assumptions (Biomass)'!$L$2:$N$2)/10^9,0)</f>
        <v>0</v>
      </c>
      <c r="AE2204" s="177">
        <f>IF($P$2030&gt;0,'Assumptions (Biomass)'!AK$11*Model!$P$2030*AVERAGE('Assumptions (Biomass)'!$L$2:$N$2)/10^9,0)</f>
        <v>0</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0.0105835119</v>
      </c>
      <c r="R2205" s="160">
        <f>IF($Q$2030&gt;0,'Assumptions (Biomass)'!W$11*Model!$Q$2030*AVERAGE('Assumptions (Biomass)'!$L$2:$O$2)/10^9,0)</f>
        <v>0.02010867261</v>
      </c>
      <c r="S2205" s="160">
        <f>IF($Q$2030&gt;0,'Assumptions (Biomass)'!X$11*Model!$Q$2030*AVERAGE('Assumptions (Biomass)'!$L$2:$O$2)/10^9,0)</f>
        <v>0.01809780535</v>
      </c>
      <c r="T2205" s="160">
        <f>IF($Q$2030&gt;0,'Assumptions (Biomass)'!Y$11*Model!$Q$2030*AVERAGE('Assumptions (Biomass)'!$L$2:$O$2)/10^9,0)</f>
        <v>0.01629860833</v>
      </c>
      <c r="U2205" s="160">
        <f>IF($Q$2030&gt;0,'Assumptions (Biomass)'!Z$11*Model!$Q$2030*AVERAGE('Assumptions (Biomass)'!$L$2:$O$2)/10^9,0)</f>
        <v>0.01466874749</v>
      </c>
      <c r="V2205" s="160">
        <f>IF($Q$2030&gt;0,'Assumptions (Biomass)'!AA$11*Model!$Q$2030*AVERAGE('Assumptions (Biomass)'!$L$2:$O$2)/10^9,0)</f>
        <v>0.01318705583</v>
      </c>
      <c r="W2205" s="160">
        <f>IF($Q$2030&gt;0,'Assumptions (Biomass)'!AB$11*Model!$Q$2030*AVERAGE('Assumptions (Biomass)'!$L$2:$O$2)/10^9,0)</f>
        <v>0.01248854404</v>
      </c>
      <c r="X2205" s="160">
        <f>IF($Q$2030&gt;0,'Assumptions (Biomass)'!AC$11*Model!$Q$2030*AVERAGE('Assumptions (Biomass)'!$L$2:$O$2)/10^9,0)</f>
        <v>0.01248854404</v>
      </c>
      <c r="Y2205" s="160">
        <f>IF($Q$2030&gt;0,'Assumptions (Biomass)'!AD$11*Model!$Q$2030*AVERAGE('Assumptions (Biomass)'!$L$2:$O$2)/10^9,0)</f>
        <v>0.01250971107</v>
      </c>
      <c r="Z2205" s="160">
        <f>IF($Q$2030&gt;0,'Assumptions (Biomass)'!AE$11*Model!$Q$2030*AVERAGE('Assumptions (Biomass)'!$L$2:$O$2)/10^9,0)</f>
        <v>0.01248854404</v>
      </c>
      <c r="AA2205" s="160">
        <f>IF($Q$2030&gt;0,'Assumptions (Biomass)'!AF$11*Model!$Q$2030*AVERAGE('Assumptions (Biomass)'!$L$2:$O$2)/10^9,0)</f>
        <v>0.01250971107</v>
      </c>
      <c r="AB2205" s="160">
        <f>IF($Q$2030&gt;0,'Assumptions (Biomass)'!AG$11*Model!$Q$2030*AVERAGE('Assumptions (Biomass)'!$L$2:$O$2)/10^9,0)</f>
        <v>0.01248854404</v>
      </c>
      <c r="AC2205" s="160">
        <f>IF($Q$2030&gt;0,'Assumptions (Biomass)'!AH$11*Model!$Q$2030*AVERAGE('Assumptions (Biomass)'!$L$2:$O$2)/10^9,0)</f>
        <v>0.01250971107</v>
      </c>
      <c r="AD2205" s="160">
        <f>IF($Q$2030&gt;0,'Assumptions (Biomass)'!AI$11*Model!$Q$2030*AVERAGE('Assumptions (Biomass)'!$L$2:$O$2)/10^9,0)</f>
        <v>0.01248854404</v>
      </c>
      <c r="AE2205" s="160">
        <f>IF($Q$2030&gt;0,'Assumptions (Biomass)'!AJ$11*Model!$Q$2030*AVERAGE('Assumptions (Biomass)'!$L$2:$O$2)/10^9,0)</f>
        <v>0.01250971107</v>
      </c>
      <c r="AF2205" s="160">
        <f>IF($Q$2030&gt;0,'Assumptions (Biomass)'!AK$11*Model!$Q$2030*AVERAGE('Assumptions (Biomass)'!$L$2:$O$2)/10^9,0)</f>
        <v>0.006244272021</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0.0002780583564</v>
      </c>
      <c r="S2206" s="177">
        <f>IF($R$2030&gt;0,'Assumptions (Biomass)'!W$11*Model!$R$2030*AVERAGE('Assumptions (Biomass)'!$M$2:$P$2)/10^9,0)</f>
        <v>0.0005283108772</v>
      </c>
      <c r="T2206" s="177">
        <f>IF($R$2030&gt;0,'Assumptions (Biomass)'!X$11*Model!$R$2030*AVERAGE('Assumptions (Biomass)'!$M$2:$P$2)/10^9,0)</f>
        <v>0.0004754797894</v>
      </c>
      <c r="U2206" s="177">
        <f>IF($R$2030&gt;0,'Assumptions (Biomass)'!Y$11*Model!$R$2030*AVERAGE('Assumptions (Biomass)'!$M$2:$P$2)/10^9,0)</f>
        <v>0.0004282098688</v>
      </c>
      <c r="V2206" s="177">
        <f>IF($R$2030&gt;0,'Assumptions (Biomass)'!Z$11*Model!$R$2030*AVERAGE('Assumptions (Biomass)'!$M$2:$P$2)/10^9,0)</f>
        <v>0.000385388882</v>
      </c>
      <c r="W2206" s="177">
        <f>IF($R$2030&gt;0,'Assumptions (Biomass)'!AA$11*Model!$R$2030*AVERAGE('Assumptions (Biomass)'!$M$2:$P$2)/10^9,0)</f>
        <v>0.0003464607121</v>
      </c>
      <c r="X2206" s="177">
        <f>IF($R$2030&gt;0,'Assumptions (Biomass)'!AB$11*Model!$R$2030*AVERAGE('Assumptions (Biomass)'!$M$2:$P$2)/10^9,0)</f>
        <v>0.0003281088605</v>
      </c>
      <c r="Y2206" s="177">
        <f>IF($R$2030&gt;0,'Assumptions (Biomass)'!AC$11*Model!$R$2030*AVERAGE('Assumptions (Biomass)'!$M$2:$P$2)/10^9,0)</f>
        <v>0.0003281088605</v>
      </c>
      <c r="Z2206" s="177">
        <f>IF($R$2030&gt;0,'Assumptions (Biomass)'!AD$11*Model!$R$2030*AVERAGE('Assumptions (Biomass)'!$M$2:$P$2)/10^9,0)</f>
        <v>0.0003286649773</v>
      </c>
      <c r="AA2206" s="177">
        <f>IF($R$2030&gt;0,'Assumptions (Biomass)'!AE$11*Model!$R$2030*AVERAGE('Assumptions (Biomass)'!$M$2:$P$2)/10^9,0)</f>
        <v>0.0003281088605</v>
      </c>
      <c r="AB2206" s="177">
        <f>IF($R$2030&gt;0,'Assumptions (Biomass)'!AF$11*Model!$R$2030*AVERAGE('Assumptions (Biomass)'!$M$2:$P$2)/10^9,0)</f>
        <v>0.0003286649773</v>
      </c>
      <c r="AC2206" s="177">
        <f>IF($R$2030&gt;0,'Assumptions (Biomass)'!AG$11*Model!$R$2030*AVERAGE('Assumptions (Biomass)'!$M$2:$P$2)/10^9,0)</f>
        <v>0.0003281088605</v>
      </c>
      <c r="AD2206" s="177">
        <f>IF($R$2030&gt;0,'Assumptions (Biomass)'!AH$11*Model!$R$2030*AVERAGE('Assumptions (Biomass)'!$M$2:$P$2)/10^9,0)</f>
        <v>0.0003286649773</v>
      </c>
      <c r="AE2206" s="177">
        <f>IF($R$2030&gt;0,'Assumptions (Biomass)'!AI$11*Model!$R$2030*AVERAGE('Assumptions (Biomass)'!$M$2:$P$2)/10^9,0)</f>
        <v>0.0003281088605</v>
      </c>
      <c r="AF2206" s="177">
        <f>IF($R$2030&gt;0,'Assumptions (Biomass)'!AJ$11*Model!$R$2030*AVERAGE('Assumptions (Biomass)'!$M$2:$P$2)/10^9,0)</f>
        <v>0.0003286649773</v>
      </c>
      <c r="AG2206" s="177">
        <f>IF($R$2030&gt;0,'Assumptions (Biomass)'!AK$11*Model!$R$2030*AVERAGE('Assumptions (Biomass)'!$M$2:$P$2)/10^9,0)</f>
        <v>0.0001640544303</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0.01760433184</v>
      </c>
      <c r="D2242" s="181">
        <f>IF(Model!D2028+Model!D2029-D2026-D2190+D2138&gt;0,(1-'Assumptions (Biomass)'!C28)*(Model!D2028+Model!D2029-D2026-D2190+D2138)+Model!D2190-D2085+Model!D2086,Model!D2028+Model!D2029-D2026+D2138-D2085+Model!D2086)</f>
        <v>0.0192695112</v>
      </c>
      <c r="E2242" s="181">
        <f>IF(Model!E2028+Model!E2029-E2026-E2190+E2138&gt;0,(1-'Assumptions (Biomass)'!D28)*(Model!E2028+Model!E2029-E2026-E2190+E2138)+Model!E2190-E2085+Model!E2086,Model!E2028+Model!E2029-E2026+E2138-E2085+Model!E2086)</f>
        <v>0.01812410796</v>
      </c>
      <c r="F2242" s="181">
        <f>IF(Model!F2028+Model!F2029-F2026-F2190+F2138&gt;0,(1-'Assumptions (Biomass)'!E28)*(Model!F2028+Model!F2029-F2026-F2190+F2138)+Model!F2190-F2085+Model!F2086,Model!F2028+Model!F2029-F2026+F2138-F2085+Model!F2086)</f>
        <v>0.02887056729</v>
      </c>
      <c r="G2242" s="181">
        <f>IF(Model!G2028+Model!G2029-G2026-G2190+G2138&gt;0,(1-'Assumptions (Biomass)'!F28)*(Model!G2028+Model!G2029-G2026-G2190+G2138)+Model!G2190-G2085+Model!G2086,Model!G2028+Model!G2029-G2026+G2138-G2085+Model!G2086)</f>
        <v>0.01723115709</v>
      </c>
      <c r="H2242" s="181">
        <f>IF(Model!H2028+Model!H2029-H2026-H2190+H2138&gt;0,(1-'Assumptions (Biomass)'!G28)*(Model!H2028+Model!H2029-H2026-H2190+H2138)+Model!H2190-H2085+Model!H2086,Model!H2028+Model!H2029-H2026+H2138-H2085+Model!H2086)</f>
        <v>0.02751311736</v>
      </c>
      <c r="I2242" s="181">
        <f>IF(Model!I2028+Model!I2029-I2026-I2190+I2138&gt;0,(1-'Assumptions (Biomass)'!H28)*(Model!I2028+Model!I2029-I2026-I2190+I2138)+Model!I2190-I2085+Model!I2086,Model!I2028+Model!I2029-I2026+I2138-I2085+Model!I2086)</f>
        <v>0.01343410335</v>
      </c>
      <c r="J2242" s="181">
        <f>IF(Model!J2028+Model!J2029-J2026-J2190+J2138&gt;0,(1-'Assumptions (Biomass)'!I28)*(Model!J2028+Model!J2029-J2026-J2190+J2138)+Model!J2190-J2085+Model!J2086,Model!J2028+Model!J2029-J2026+J2138-J2085+Model!J2086)</f>
        <v>0.01462607273</v>
      </c>
      <c r="K2242" s="181">
        <f>IF(Model!K2028+Model!K2029-K2026-K2190+K2138&gt;0,(1-'Assumptions (Biomass)'!J28)*(Model!K2028+Model!K2029-K2026-K2190+K2138)+Model!K2190-K2085+Model!K2086,Model!K2028+Model!K2029-K2026+K2138-K2085+Model!K2086)</f>
        <v>0.02330524311</v>
      </c>
      <c r="L2242" s="181">
        <f>IF(Model!L2028+Model!L2029-L2026-L2190+L2138&gt;0,(1-'Assumptions (Biomass)'!K28)*(Model!L2028+Model!L2029-L2026-L2190+L2138)+Model!L2190-L2085+Model!L2086,Model!L2028+Model!L2029-L2026+L2138-L2085+Model!L2086)</f>
        <v>-0.06207288099</v>
      </c>
      <c r="M2242" s="181">
        <f>IF(Model!M2028+Model!M2029-M2026-M2190+M2138&gt;0,(1-'Assumptions (Biomass)'!L28)*(Model!M2028+Model!M2029-M2026-M2190+M2138)+Model!M2190-M2085+Model!M2086,Model!M2028+Model!M2029-M2026+M2138-M2085+Model!M2086)</f>
        <v>-0.0456751465</v>
      </c>
      <c r="N2242" s="181">
        <f>IF(Model!N2028+Model!N2029-N2026-N2190+N2138&gt;0,(1-'Assumptions (Biomass)'!M28)*(Model!N2028+Model!N2029-N2026-N2190+N2138)+Model!N2190-N2085+Model!N2086,Model!N2028+Model!N2029-N2026+N2138-N2085+Model!N2086)</f>
        <v>-0.07327195348</v>
      </c>
      <c r="O2242" s="181">
        <f>IF(Model!O2028+Model!O2029-O2026-O2190+O2138&gt;0,(1-'Assumptions (Biomass)'!N28)*(Model!O2028+Model!O2029-O2026-O2190+O2138)+Model!O2190-O2085+Model!O2086,Model!O2028+Model!O2029-O2026+O2138-O2085+Model!O2086)</f>
        <v>-0.05610352054</v>
      </c>
      <c r="P2242" s="181">
        <f>IF(Model!P2028+Model!P2029-P2026-P2190+P2138&gt;0,(1-'Assumptions (Biomass)'!O28)*(Model!P2028+Model!P2029-P2026-P2190+P2138)+Model!P2190-P2085+Model!P2086,Model!P2028+Model!P2029-P2026+P2138-P2085+Model!P2086)</f>
        <v>-0.05030959638</v>
      </c>
      <c r="Q2242" s="181">
        <f>IF(Model!Q2028+Model!Q2029-Q2026-Q2190+Q2138&gt;0,(1-'Assumptions (Biomass)'!P28)*(Model!Q2028+Model!Q2029-Q2026-Q2190+Q2138)+Model!Q2190-Q2085+Model!Q2086,Model!Q2028+Model!Q2029-Q2026+Q2138-Q2085+Model!Q2086)</f>
        <v>-0.02930102496</v>
      </c>
      <c r="R2242" s="181">
        <f>IF(Model!R2028+Model!R2029-R2026-R2190+R2138&gt;0,(1-'Assumptions (Biomass)'!Q28)*(Model!R2028+Model!R2029-R2026-R2190+R2138)+Model!R2190-R2085+Model!R2086,Model!R2028+Model!R2029-R2026+R2138-R2085+Model!R2086)</f>
        <v>-0.06665901817</v>
      </c>
      <c r="S2242" s="181">
        <f>IF(Model!S2028+Model!S2029-S2026-S2190+S2138&gt;0,(1-'Assumptions (Biomass)'!R28)*(Model!S2028+Model!S2029-S2026-S2190+S2138)+Model!S2190-S2085+Model!S2086,Model!S2028+Model!S2029-S2026+S2138-S2085+Model!S2086)</f>
        <v>-0.04463030917</v>
      </c>
      <c r="T2242" s="181">
        <f>IF(Model!T2028+Model!T2029-T2026-T2190+T2138&gt;0,(1-'Assumptions (Biomass)'!S28)*(Model!T2028+Model!T2029-T2026-T2190+T2138)+Model!T2190-T2085+Model!T2086,Model!T2028+Model!T2029-T2026+T2138-T2085+Model!T2086)</f>
        <v>-0.04932781201</v>
      </c>
      <c r="U2242" s="181">
        <f>IF(Model!U2028+Model!U2029-U2026-U2190+U2138&gt;0,(1-'Assumptions (Biomass)'!T28)*(Model!U2028+Model!U2029-U2026-U2190+U2138)+Model!U2190-U2085+Model!U2086,Model!U2028+Model!U2029-U2026+U2138-U2085+Model!U2086)</f>
        <v>-0.03885700128</v>
      </c>
      <c r="V2242" s="181">
        <f>IF(Model!V2028+Model!V2029-V2026-V2190+V2138&gt;0,(1-'Assumptions (Biomass)'!U28)*(Model!V2028+Model!V2029-V2026-V2190+V2138)+Model!V2190-V2085+Model!V2086,Model!V2028+Model!V2029-V2026+V2138-V2085+Model!V2086)</f>
        <v>-0.03897954832</v>
      </c>
      <c r="W2242" s="181">
        <f>IF(Model!W2028+Model!W2029-W2026-W2190+W2138&gt;0,(1-'Assumptions (Biomass)'!V28)*(Model!W2028+Model!W2029-W2026-W2190+W2138)+Model!W2190-W2085+Model!W2086,Model!W2028+Model!W2029-W2026+W2138-W2085+Model!W2086)</f>
        <v>-0.03541991614</v>
      </c>
      <c r="X2242" s="181">
        <f>IF(Model!X2028+Model!X2029-X2026-X2190+X2138&gt;0,(1-'Assumptions (Biomass)'!W28)*(Model!X2028+Model!X2029-X2026-X2190+X2138)+Model!X2190-X2085+Model!X2086,Model!X2028+Model!X2029-X2026+X2138-X2085+Model!X2086)</f>
        <v>-0.03635190241</v>
      </c>
      <c r="Y2242" s="181">
        <f>IF(Model!Y2028+Model!Y2029-Y2026-Y2190+Y2138&gt;0,(1-'Assumptions (Biomass)'!X28)*(Model!Y2028+Model!Y2029-Y2026-Y2190+Y2138)+Model!Y2190-Y2085+Model!Y2086,Model!Y2028+Model!Y2029-Y2026+Y2138-Y2085+Model!Y2086)</f>
        <v>-0.03465298564</v>
      </c>
      <c r="Z2242" s="181">
        <f>IF(Model!Z2028+Model!Z2029-Z2026-Z2190+Z2138&gt;0,(1-'Assumptions (Biomass)'!Y28)*(Model!Z2028+Model!Z2029-Z2026-Z2190+Z2138)+Model!Z2190-Z2085+Model!Z2086,Model!Z2028+Model!Z2029-Z2026+Z2138-Z2085+Model!Z2086)</f>
        <v>-0.03467776276</v>
      </c>
      <c r="AA2242" s="181">
        <f>IF(Model!AA2028+Model!AA2029-AA2026-AA2190+AA2138&gt;0,(1-'Assumptions (Biomass)'!Z28)*(Model!AA2028+Model!AA2029-AA2026-AA2190+AA2138)+Model!AA2190-AA2085+Model!AA2086,Model!AA2028+Model!AA2029-AA2026+AA2138-AA2085+Model!AA2086)</f>
        <v>-0.03023850975</v>
      </c>
      <c r="AB2242" s="181">
        <f>IF(Model!AB2028+Model!AB2029-AB2026-AB2190+AB2138&gt;0,(1-'Assumptions (Biomass)'!AA28)*(Model!AB2028+Model!AB2029-AB2026-AB2190+AB2138)+Model!AB2190-AB2085+Model!AB2086,Model!AB2028+Model!AB2029-AB2026+AB2138-AB2085+Model!AB2086)</f>
        <v>-0.02820372354</v>
      </c>
      <c r="AC2242" s="181">
        <f>IF(Model!AC2028+Model!AC2029-AC2026-AC2190+AC2138&gt;0,(1-'Assumptions (Biomass)'!AB28)*(Model!AC2028+Model!AC2029-AC2026-AC2190+AC2138)+Model!AC2190-AC2085+Model!AC2086,Model!AC2028+Model!AC2029-AC2026+AC2138-AC2085+Model!AC2086)</f>
        <v>-0.02701876996</v>
      </c>
      <c r="AD2242" s="181">
        <f>IF(Model!AD2028+Model!AD2029-AD2026-AD2190+AD2138&gt;0,(1-'Assumptions (Biomass)'!AC28)*(Model!AD2028+Model!AD2029-AD2026-AD2190+AD2138)+Model!AD2190-AD2085+Model!AD2086,Model!AD2028+Model!AD2029-AD2026+AD2138-AD2085+Model!AD2086)</f>
        <v>-0.002615457949</v>
      </c>
      <c r="AE2242" s="181">
        <f>IF(Model!AE2028+Model!AE2029-AE2026-AE2190+AE2138&gt;0,(1-'Assumptions (Biomass)'!AD28)*(Model!AE2028+Model!AE2029-AE2026-AE2190+AE2138)+Model!AE2190-AE2085+Model!AE2086,Model!AE2028+Model!AE2029-AE2026+AE2138-AE2085+Model!AE2086)</f>
        <v>-0.002940379984</v>
      </c>
      <c r="AF2242" s="181">
        <f>IF(Model!AF2028+Model!AF2029-AF2026-AF2190+AF2138&gt;0,(1-'Assumptions (Biomass)'!AE28)*(Model!AF2028+Model!AF2029-AF2026-AF2190+AF2138)+Model!AF2190-AF2085+Model!AF2086,Model!AF2028+Model!AF2029-AF2026+AF2138-AF2085+Model!AF2086)</f>
        <v>0.008362489126</v>
      </c>
      <c r="AG2242" s="181">
        <f>IF(Model!AG2028+Model!AG2029-AG2026-AG2190+AG2138&gt;0,(1-'Assumptions (Biomass)'!AF28)*(Model!AG2028+Model!AG2029-AG2026-AG2190+AG2138)+Model!AG2190-AG2085+Model!AG2086,Model!AG2028+Model!AG2029-AG2026+AG2138-AG2085+Model!AG2086)</f>
        <v>0.007098474136</v>
      </c>
      <c r="AH2242" s="181">
        <f>IF(Model!AH2028+Model!AH2029-AH2026-AH2190+AH2138&gt;0,(1-'Assumptions (Biomass)'!AG28)*(Model!AH2028+Model!AH2029-AH2026-AH2190+AH2138)+Model!AH2190-AH2085+Model!AH2086,Model!AH2028+Model!AH2029-AH2026+AH2138-AH2085+Model!AH2086)</f>
        <v>0.006880585485</v>
      </c>
      <c r="AI2242" s="181">
        <f>IF(Model!AI2028+Model!AI2029-AI2026-AI2190+AI2138&gt;0,(1-'Assumptions (Biomass)'!AH28)*(Model!AI2028+Model!AI2029-AI2026-AI2190+AI2138)+Model!AI2190-AI2085+Model!AI2086,Model!AI2028+Model!AI2029-AI2026+AI2138-AI2085+Model!AI2086)</f>
        <v>0.006517587568</v>
      </c>
      <c r="AJ2242" s="181">
        <f>IF(Model!AJ2028+Model!AJ2029-AJ2026-AJ2190+AJ2138&gt;0,(1-'Assumptions (Biomass)'!AI28)*(Model!AJ2028+Model!AJ2029-AJ2026-AJ2190+AJ2138)+Model!AJ2190-AJ2085+Model!AJ2086,Model!AJ2028+Model!AJ2029-AJ2026+AJ2138-AJ2085+Model!AJ2086)</f>
        <v>0.006132513482</v>
      </c>
      <c r="AK2242" s="181">
        <f>IF(Model!AK2028+Model!AK2029-AK2026-AK2190+AK2138&gt;0,(1-'Assumptions (Biomass)'!AJ28)*(Model!AK2028+Model!AK2029-AK2026-AK2190+AK2138)+Model!AK2190-AK2085+Model!AK2086,Model!AK2028+Model!AK2029-AK2026+AK2138-AK2085+Model!AK2086)</f>
        <v>0.00575077941</v>
      </c>
      <c r="AL2242" s="181">
        <f>IF(Model!AL2028+Model!AL2029-AL2026-AL2190+AL2138&gt;0,(1-'Assumptions (Biomass)'!AK28)*(Model!AL2028+Model!AL2029-AL2026-AL2190+AL2138)+Model!AL2190-AL2085+Model!AL2086,Model!AL2028+Model!AL2029-AL2026+AL2138-AL2085+Model!AL2086)</f>
        <v>0.005420984945</v>
      </c>
      <c r="AM2242" s="181">
        <f>IF(Model!AM2028+Model!AM2029-AM2026-AM2190+AM2138&gt;0,(1-'Assumptions (Biomass)'!AL28)*(Model!AM2028+Model!AM2029-AM2026-AM2190+AM2138)+Model!AM2190-AM2085+Model!AM2086,Model!AM2028+Model!AM2029-AM2026+AM2138-AM2085+Model!AM2086)</f>
        <v>0.005214428878</v>
      </c>
      <c r="AN2242" s="181">
        <f>IF(Model!AN2028+Model!AN2029-AN2026-AN2190+AN2138&gt;0,(1-'Assumptions (Biomass)'!AM28)*(Model!AN2028+Model!AN2029-AN2026-AN2190+AN2138)+Model!AN2190-AN2085+Model!AN2086,Model!AN2028+Model!AN2029-AN2026+AN2138-AN2085+Model!AN2086)</f>
        <v>0.004957615251</v>
      </c>
      <c r="AO2242" s="181">
        <f>IF(Model!AO2028+Model!AO2029-AO2026-AO2190+AO2138&gt;0,(1-'Assumptions (Biomass)'!AN28)*(Model!AO2028+Model!AO2029-AO2026-AO2190+AO2138)+Model!AO2190-AO2085+Model!AO2086,Model!AO2028+Model!AO2029-AO2026+AO2138-AO2085+Model!AO2086)</f>
        <v>0.00476538939</v>
      </c>
      <c r="AP2242" s="181">
        <f>IF(Model!AP2028+Model!AP2029-AP2026-AP2190+AP2138&gt;0,(1-'Assumptions (Biomass)'!AO28)*(Model!AP2028+Model!AP2029-AP2026-AP2190+AP2138)+Model!AP2190-AP2085+Model!AP2086,Model!AP2028+Model!AP2029-AP2026+AP2138-AP2085+Model!AP2086)</f>
        <v>0.004544105641</v>
      </c>
      <c r="AQ2242" s="181">
        <f>IF(Model!AQ2028+Model!AQ2029-AQ2026-AQ2190+AQ2138&gt;0,(1-'Assumptions (Biomass)'!AP28)*(Model!AQ2028+Model!AQ2029-AQ2026-AQ2190+AQ2138)+Model!AQ2190-AQ2085+Model!AQ2086,Model!AQ2028+Model!AQ2029-AQ2026+AQ2138-AQ2085+Model!AQ2086)</f>
        <v>0.004247020847</v>
      </c>
      <c r="AR2242" s="181">
        <f>IF(Model!AR2028+Model!AR2029-AR2026-AR2190+AR2138&gt;0,(1-'Assumptions (Biomass)'!AQ28)*(Model!AR2028+Model!AR2029-AR2026-AR2190+AR2138)+Model!AR2190-AR2085+Model!AR2086,Model!AR2028+Model!AR2029-AR2026+AR2138-AR2085+Model!AR2086)</f>
        <v>0.003909793645</v>
      </c>
      <c r="AS2242" s="181">
        <f>IF(Model!AS2028+Model!AS2029-AS2026-AS2190+AS2138&gt;0,(1-'Assumptions (Biomass)'!AR28)*(Model!AS2028+Model!AS2029-AS2026-AS2190+AS2138)+Model!AS2190-AS2085+Model!AS2086,Model!AS2028+Model!AS2029-AS2026+AS2138-AS2085+Model!AS2086)</f>
        <v>0.003544293141</v>
      </c>
      <c r="AT2242" s="181">
        <f>IF(Model!AT2028+Model!AT2029-AT2026-AT2190+AT2138&gt;0,(1-'Assumptions (Biomass)'!AS28)*(Model!AT2028+Model!AT2029-AT2026-AT2190+AT2138)+Model!AT2190-AT2085+Model!AT2086,Model!AT2028+Model!AT2029-AT2026+AT2138-AT2085+Model!AT2086)</f>
        <v>0.003177025983</v>
      </c>
      <c r="AU2242" s="181">
        <f>IF(Model!AU2028+Model!AU2029-AU2026-AU2190+AU2138&gt;0,(1-'Assumptions (Biomass)'!AT28)*(Model!AU2028+Model!AU2029-AU2026-AU2190+AU2138)+Model!AU2190-AU2085+Model!AU2086,Model!AU2028+Model!AU2029-AU2026+AU2138-AU2085+Model!AU2086)</f>
        <v>0.002804539424</v>
      </c>
      <c r="AV2242" s="181">
        <f>IF(Model!AV2028+Model!AV2029-AV2026-AV2190+AV2138&gt;0,(1-'Assumptions (Biomass)'!AU28)*(Model!AV2028+Model!AV2029-AV2026-AV2190+AV2138)+Model!AV2190-AV2085+Model!AV2086,Model!AV2028+Model!AV2029-AV2026+AV2138-AV2085+Model!AV2086)</f>
        <v>0.00240812079</v>
      </c>
      <c r="AW2242" s="181">
        <f>IF(Model!AW2028+Model!AW2029-AW2026-AW2190+AW2138&gt;0,(1-'Assumptions (Biomass)'!AV28)*(Model!AW2028+Model!AW2029-AW2026-AW2190+AW2138)+Model!AW2190-AW2085+Model!AW2086,Model!AW2028+Model!AW2029-AW2026+AW2138-AW2085+Model!AW2086)</f>
        <v>0.001960453706</v>
      </c>
      <c r="AX2242" s="181">
        <f>IF(Model!AX2028+Model!AX2029-AX2026-AX2190+AX2138&gt;0,(1-'Assumptions (Biomass)'!AW28)*(Model!AX2028+Model!AX2029-AX2026-AX2190+AX2138)+Model!AX2190-AX2085+Model!AX2086,Model!AX2028+Model!AX2029-AX2026+AX2138-AX2085+Model!AX2086)</f>
        <v>0.001524807134</v>
      </c>
      <c r="AY2242" s="181">
        <f>IF(Model!AY2028+Model!AY2029-AY2026-AY2190+AY2138&gt;0,(1-'Assumptions (Biomass)'!AX28)*(Model!AY2028+Model!AY2029-AY2026-AY2190+AY2138)+Model!AY2190-AY2085+Model!AY2086,Model!AY2028+Model!AY2029-AY2026+AY2138-AY2085+Model!AY2086)</f>
        <v>0.001136847029</v>
      </c>
      <c r="AZ2242" s="181">
        <f>IF(Model!AZ2028+Model!AZ2029-AZ2026-AZ2190+AZ2138&gt;0,(1-'Assumptions (Biomass)'!AY28)*(Model!AZ2028+Model!AZ2029-AZ2026-AZ2190+AZ2138)+Model!AZ2190-AZ2085+Model!AZ2086,Model!AZ2028+Model!AZ2029-AZ2026+AZ2138-AZ2085+Model!AZ2086)</f>
        <v>0.0006028068764</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0.02022882082</v>
      </c>
      <c r="D2243" s="181">
        <f>IF(D2028+D2029-D2026-D2190+D2138&gt;0,'Assumptions (Biomass)'!C28*(D2028+D2029-D2026-D2190+D2138)-'Assumptions (Biomass)'!C29*Model!D2025/10^3,'Assumptions (Biomass)'!C29*Model!D2025/10^3)</f>
        <v>0.01380783511</v>
      </c>
      <c r="E2243" s="181">
        <f>IF(E2028+E2029-E2026-E2190+E2138&gt;0,'Assumptions (Biomass)'!D28*(E2028+E2029-E2026-E2190+E2138)-'Assumptions (Biomass)'!D29*Model!E2025/10^3,'Assumptions (Biomass)'!D29*Model!E2025/10^3)</f>
        <v>0.01468507402</v>
      </c>
      <c r="F2243" s="181">
        <f>IF(F2028+F2029-F2026-F2190+F2138&gt;0,'Assumptions (Biomass)'!E28*(F2028+F2029-F2026-F2190+F2138)-'Assumptions (Biomass)'!E29*Model!F2025/10^3,'Assumptions (Biomass)'!E29*Model!F2025/10^3)</f>
        <v>0.01621313345</v>
      </c>
      <c r="G2243" s="181">
        <f>IF(G2028+G2029-G2026-G2190+G2138&gt;0,'Assumptions (Biomass)'!F28*(G2028+G2029-G2026-G2190+G2138)-'Assumptions (Biomass)'!F29*Model!G2025/10^3,'Assumptions (Biomass)'!F29*Model!G2025/10^3)</f>
        <v>0.01200326041</v>
      </c>
      <c r="H2243" s="181">
        <f>IF(H2028+H2029-H2026-H2190+H2138&gt;0,'Assumptions (Biomass)'!G28*(H2028+H2029-H2026-H2190+H2138)-'Assumptions (Biomass)'!G29*Model!H2025/10^3,'Assumptions (Biomass)'!G29*Model!H2025/10^3)</f>
        <v>0.01583821562</v>
      </c>
      <c r="I2243" s="181">
        <f>IF(I2028+I2029-I2026-I2190+I2138&gt;0,'Assumptions (Biomass)'!H28*(I2028+I2029-I2026-I2190+I2138)-'Assumptions (Biomass)'!H29*Model!I2025/10^3,'Assumptions (Biomass)'!H29*Model!I2025/10^3)</f>
        <v>0.01376874411</v>
      </c>
      <c r="J2243" s="181">
        <f>IF(J2028+J2029-J2026-J2190+J2138&gt;0,'Assumptions (Biomass)'!I28*(J2028+J2029-J2026-J2190+J2138)-'Assumptions (Biomass)'!I29*Model!J2025/10^3,'Assumptions (Biomass)'!I29*Model!J2025/10^3)</f>
        <v>0.01342861069</v>
      </c>
      <c r="K2243" s="181">
        <f>IF(K2028+K2029-K2026-K2190+K2138&gt;0,'Assumptions (Biomass)'!J28*(K2028+K2029-K2026-K2190+K2138)-'Assumptions (Biomass)'!J29*Model!K2025/10^3,'Assumptions (Biomass)'!J29*Model!K2025/10^3)</f>
        <v>0.01915417923</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0.002669920008</v>
      </c>
      <c r="N2243" s="181">
        <f>IF(N2028+N2029-N2026-N2190+N2138&gt;0,'Assumptions (Biomass)'!M28*(N2028+N2029-N2026-N2190+N2138)-'Assumptions (Biomass)'!M29*Model!N2025/10^3,'Assumptions (Biomass)'!M29*Model!N2025/10^3)</f>
        <v>0.001386288245</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0.0005566402121</v>
      </c>
      <c r="AG2243" s="181">
        <f>IF(AG2028+AG2029-AG2026-AG2190+AG2138&gt;0,'Assumptions (Biomass)'!AF28*(AG2028+AG2029-AG2026-AG2190+AG2138)-'Assumptions (Biomass)'!AF29*Model!AG2025/10^3,'Assumptions (Biomass)'!AF29*Model!AG2025/10^3)</f>
        <v>0.001843326757</v>
      </c>
      <c r="AH2243" s="181">
        <f>IF(AH2028+AH2029-AH2026-AH2190+AH2138&gt;0,'Assumptions (Biomass)'!AG28*(AH2028+AH2029-AH2026-AH2190+AH2138)-'Assumptions (Biomass)'!AG29*Model!AH2025/10^3,'Assumptions (Biomass)'!AG29*Model!AH2025/10^3)</f>
        <v>0.001829016395</v>
      </c>
      <c r="AI2243" s="181">
        <f>IF(AI2028+AI2029-AI2026-AI2190+AI2138&gt;0,'Assumptions (Biomass)'!AH28*(AI2028+AI2029-AI2026-AI2190+AI2138)-'Assumptions (Biomass)'!AH29*Model!AI2025/10^3,'Assumptions (Biomass)'!AH29*Model!AI2025/10^3)</f>
        <v>0.001732523278</v>
      </c>
      <c r="AJ2243" s="181">
        <f>IF(AJ2028+AJ2029-AJ2026-AJ2190+AJ2138&gt;0,'Assumptions (Biomass)'!AI28*(AJ2028+AJ2029-AJ2026-AJ2190+AJ2138)-'Assumptions (Biomass)'!AI29*Model!AJ2025/10^3,'Assumptions (Biomass)'!AI29*Model!AJ2025/10^3)</f>
        <v>0.001630161812</v>
      </c>
      <c r="AK2243" s="181">
        <f>IF(AK2028+AK2029-AK2026-AK2190+AK2138&gt;0,'Assumptions (Biomass)'!AJ28*(AK2028+AK2029-AK2026-AK2190+AK2138)-'Assumptions (Biomass)'!AJ29*Model!AK2025/10^3,'Assumptions (Biomass)'!AJ29*Model!AK2025/10^3)</f>
        <v>0.001528688198</v>
      </c>
      <c r="AL2243" s="181">
        <f>IF(AL2028+AL2029-AL2026-AL2190+AL2138&gt;0,'Assumptions (Biomass)'!AK28*(AL2028+AL2029-AL2026-AL2190+AL2138)-'Assumptions (Biomass)'!AK29*Model!AL2025/10^3,'Assumptions (Biomass)'!AK29*Model!AL2025/10^3)</f>
        <v>0.001441021315</v>
      </c>
      <c r="AM2243" s="181">
        <f>IF(AM2028+AM2029-AM2026-AM2190+AM2138&gt;0,'Assumptions (Biomass)'!AL28*(AM2028+AM2029-AM2026-AM2190+AM2138)-'Assumptions (Biomass)'!AL29*Model!AM2025/10^3,'Assumptions (Biomass)'!AL29*Model!AM2025/10^3)</f>
        <v>0.001386114005</v>
      </c>
      <c r="AN2243" s="181">
        <f>IF(AN2028+AN2029-AN2026-AN2190+AN2138&gt;0,'Assumptions (Biomass)'!AM28*(AN2028+AN2029-AN2026-AN2190+AN2138)-'Assumptions (Biomass)'!AM29*Model!AN2025/10^3,'Assumptions (Biomass)'!AM29*Model!AN2025/10^3)</f>
        <v>0.001317847092</v>
      </c>
      <c r="AO2243" s="181">
        <f>IF(AO2028+AO2029-AO2026-AO2190+AO2138&gt;0,'Assumptions (Biomass)'!AN28*(AO2028+AO2029-AO2026-AO2190+AO2138)-'Assumptions (Biomass)'!AN29*Model!AO2025/10^3,'Assumptions (Biomass)'!AN29*Model!AO2025/10^3)</f>
        <v>0.001266749078</v>
      </c>
      <c r="AP2243" s="181">
        <f>IF(AP2028+AP2029-AP2026-AP2190+AP2138&gt;0,'Assumptions (Biomass)'!AO28*(AP2028+AP2029-AP2026-AP2190+AP2138)-'Assumptions (Biomass)'!AO29*Model!AP2025/10^3,'Assumptions (Biomass)'!AO29*Model!AP2025/10^3)</f>
        <v>0.001207926816</v>
      </c>
      <c r="AQ2243" s="181">
        <f>IF(AQ2028+AQ2029-AQ2026-AQ2190+AQ2138&gt;0,'Assumptions (Biomass)'!AP28*(AQ2028+AQ2029-AQ2026-AQ2190+AQ2138)-'Assumptions (Biomass)'!AP29*Model!AQ2025/10^3,'Assumptions (Biomass)'!AP29*Model!AQ2025/10^3)</f>
        <v>0.001128954909</v>
      </c>
      <c r="AR2243" s="181">
        <f>IF(AR2028+AR2029-AR2026-AR2190+AR2138&gt;0,'Assumptions (Biomass)'!AQ28*(AR2028+AR2029-AR2026-AR2190+AR2138)-'Assumptions (Biomass)'!AQ29*Model!AR2025/10^3,'Assumptions (Biomass)'!AQ29*Model!AR2025/10^3)</f>
        <v>0.001039312235</v>
      </c>
      <c r="AS2243" s="181">
        <f>IF(AS2028+AS2029-AS2026-AS2190+AS2138&gt;0,'Assumptions (Biomass)'!AR28*(AS2028+AS2029-AS2026-AS2190+AS2138)-'Assumptions (Biomass)'!AR29*Model!AS2025/10^3,'Assumptions (Biomass)'!AR29*Model!AS2025/10^3)</f>
        <v>0.0009421538728</v>
      </c>
      <c r="AT2243" s="181">
        <f>IF(AT2028+AT2029-AT2026-AT2190+AT2138&gt;0,'Assumptions (Biomass)'!AS28*(AT2028+AT2029-AT2026-AT2190+AT2138)-'Assumptions (Biomass)'!AS29*Model!AT2025/10^3,'Assumptions (Biomass)'!AS29*Model!AT2025/10^3)</f>
        <v>0.0008445258943</v>
      </c>
      <c r="AU2243" s="181">
        <f>IF(AU2028+AU2029-AU2026-AU2190+AU2138&gt;0,'Assumptions (Biomass)'!AT28*(AU2028+AU2029-AU2026-AU2190+AU2138)-'Assumptions (Biomass)'!AT29*Model!AU2025/10^3,'Assumptions (Biomass)'!AT29*Model!AU2025/10^3)</f>
        <v>0.0007455104797</v>
      </c>
      <c r="AV2243" s="181">
        <f>IF(AV2028+AV2029-AV2026-AV2190+AV2138&gt;0,'Assumptions (Biomass)'!AU28*(AV2028+AV2029-AV2026-AV2190+AV2138)-'Assumptions (Biomass)'!AU29*Model!AV2025/10^3,'Assumptions (Biomass)'!AU29*Model!AV2025/10^3)</f>
        <v>0.0006401333747</v>
      </c>
      <c r="AW2243" s="181">
        <f>IF(AW2028+AW2029-AW2026-AW2190+AW2138&gt;0,'Assumptions (Biomass)'!AV28*(AW2028+AW2029-AW2026-AW2190+AW2138)-'Assumptions (Biomass)'!AV29*Model!AW2025/10^3,'Assumptions (Biomass)'!AV29*Model!AW2025/10^3)</f>
        <v>0.0005211332637</v>
      </c>
      <c r="AX2243" s="181">
        <f>IF(AX2028+AX2029-AX2026-AX2190+AX2138&gt;0,'Assumptions (Biomass)'!AW28*(AX2028+AX2029-AX2026-AX2190+AX2138)-'Assumptions (Biomass)'!AW29*Model!AX2025/10^3,'Assumptions (Biomass)'!AW29*Model!AX2025/10^3)</f>
        <v>0.0004053284788</v>
      </c>
      <c r="AY2243" s="181">
        <f>IF(AY2028+AY2029-AY2026-AY2190+AY2138&gt;0,'Assumptions (Biomass)'!AX28*(AY2028+AY2029-AY2026-AY2190+AY2138)-'Assumptions (Biomass)'!AX29*Model!AY2025/10^3,'Assumptions (Biomass)'!AX29*Model!AY2025/10^3)</f>
        <v>0.0003021998431</v>
      </c>
      <c r="AZ2243" s="181">
        <f>IF(AZ2028+AZ2029-AZ2026-AZ2190+AZ2138&gt;0,'Assumptions (Biomass)'!AY28*(AZ2028+AZ2029-AZ2026-AZ2190+AZ2138)-'Assumptions (Biomass)'!AY29*Model!AZ2025/10^3,'Assumptions (Biomass)'!AY29*Model!AZ2025/10^3)</f>
        <v>0.0001602398026</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0.0027348</v>
      </c>
      <c r="E2244" s="256">
        <f>E2030*'Assumptions (Biomass)'!$V$27/1000000000</f>
        <v>0</v>
      </c>
      <c r="F2244" s="256">
        <f>F2030*'Assumptions (Biomass)'!$V$27/1000000000</f>
        <v>0.0043602</v>
      </c>
      <c r="G2244" s="256">
        <f>G2030*'Assumptions (Biomass)'!$V$27/1000000000</f>
        <v>0</v>
      </c>
      <c r="H2244" s="256">
        <f>H2030*'Assumptions (Biomass)'!$V$27/1000000000</f>
        <v>0.0024768</v>
      </c>
      <c r="I2244" s="256">
        <f>I2030*'Assumptions (Biomass)'!$V$27/1000000000</f>
        <v>0</v>
      </c>
      <c r="J2244" s="256">
        <f>J2030*'Assumptions (Biomass)'!$V$27/1000000000</f>
        <v>0.0033024</v>
      </c>
      <c r="K2244" s="256">
        <f>K2030*'Assumptions (Biomass)'!$V$27/1000000000</f>
        <v>0.0004128</v>
      </c>
      <c r="L2244" s="256">
        <f>L2030*'Assumptions (Biomass)'!$V$27/1000000000</f>
        <v>0.0057792</v>
      </c>
      <c r="M2244" s="256">
        <f>M2030*'Assumptions (Biomass)'!$V$27/1000000000</f>
        <v>0.002064</v>
      </c>
      <c r="N2244" s="256">
        <f>N2030*'Assumptions (Biomass)'!$V$27/1000000000</f>
        <v>0.0019092</v>
      </c>
      <c r="O2244" s="256">
        <f>O2030*'Assumptions (Biomass)'!$V$27/1000000000</f>
        <v>0.029412</v>
      </c>
      <c r="P2244" s="256">
        <f>P2030*'Assumptions (Biomass)'!$V$27/1000000000</f>
        <v>0</v>
      </c>
      <c r="Q2244" s="256">
        <f>Q2030*'Assumptions (Biomass)'!$V$27/1000000000</f>
        <v>0.0140094</v>
      </c>
      <c r="R2244" s="256">
        <f>R2030*'Assumptions (Biomass)'!$V$27/1000000000</f>
        <v>0.0003612</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90.5</v>
      </c>
      <c r="Y2245" s="167">
        <f>'Assumptions (Petroleum)'!X38</f>
        <v>0</v>
      </c>
      <c r="Z2245" s="167">
        <f>'Assumptions (Petroleum)'!Y38</f>
        <v>3.2</v>
      </c>
      <c r="AA2245" s="167">
        <f>'Assumptions (Petroleum)'!Z38</f>
        <v>0</v>
      </c>
      <c r="AB2245" s="167">
        <f>'Assumptions (Petroleum)'!AA38</f>
        <v>0</v>
      </c>
      <c r="AC2245" s="167">
        <f>'Assumptions (Petroleum)'!AB38</f>
        <v>0</v>
      </c>
      <c r="AD2245" s="167">
        <f>'Assumptions (Petroleum)'!AC38</f>
        <v>0</v>
      </c>
      <c r="AE2245" s="167">
        <f>'Assumptions (Petroleum)'!AD38</f>
        <v>0</v>
      </c>
      <c r="AF2245" s="167">
        <f>'Assumptions (Petroleum)'!AE38</f>
        <v>0</v>
      </c>
      <c r="AG2245" s="167">
        <f>'Assumptions (Petroleum)'!AF38</f>
        <v>10.8</v>
      </c>
      <c r="AH2245" s="167">
        <f>'Assumptions (Petroleum)'!AG38</f>
        <v>0</v>
      </c>
      <c r="AI2245" s="167">
        <f>'Assumptions (Petroleum)'!AH38</f>
        <v>0</v>
      </c>
      <c r="AJ2245" s="167">
        <f>'Assumptions (Petroleum)'!AI38</f>
        <v>10.4</v>
      </c>
      <c r="AK2245" s="167">
        <f>'Assumptions (Petroleum)'!AJ38</f>
        <v>0</v>
      </c>
      <c r="AL2245" s="167">
        <f>'Assumptions (Petroleum)'!AK38</f>
        <v>0</v>
      </c>
      <c r="AM2245" s="167">
        <f>'Assumptions (Petroleum)'!AL38</f>
        <v>0</v>
      </c>
      <c r="AN2245" s="167">
        <f>'Assumptions (Petroleum)'!AM38</f>
        <v>0</v>
      </c>
      <c r="AO2245" s="167">
        <f>'Assumptions (Petroleum)'!AN38</f>
        <v>1.5</v>
      </c>
      <c r="AP2245" s="167">
        <f>'Assumptions (Petroleum)'!AO38</f>
        <v>0</v>
      </c>
      <c r="AQ2245" s="167">
        <f>'Assumptions (Petroleum)'!AP38</f>
        <v>0</v>
      </c>
      <c r="AR2245" s="167">
        <f>'Assumptions (Petroleum)'!AQ38</f>
        <v>0</v>
      </c>
      <c r="AS2245" s="167">
        <f>'Assumptions (Petroleum)'!AR38</f>
        <v>0</v>
      </c>
      <c r="AT2245" s="167">
        <f>'Assumptions (Petroleum)'!AS38</f>
        <v>1.4</v>
      </c>
      <c r="AU2245" s="167">
        <f>'Assumptions (Petroleum)'!AT38</f>
        <v>0</v>
      </c>
      <c r="AV2245" s="167">
        <f>'Assumptions (Petroleum)'!AU38</f>
        <v>0</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117.8</v>
      </c>
      <c r="Y2246" s="167">
        <f>X2246-'Assumptions (Petroleum)'!X44+X2253</f>
        <v>117.8</v>
      </c>
      <c r="Z2246" s="167">
        <f>Y2246-'Assumptions (Petroleum)'!Y44+Y2253</f>
        <v>117.8</v>
      </c>
      <c r="AA2246" s="167">
        <f>Z2246-'Assumptions (Petroleum)'!Z44+Z2253</f>
        <v>117.8</v>
      </c>
      <c r="AB2246" s="167">
        <f>AA2246-'Assumptions (Petroleum)'!AA44+AA2253</f>
        <v>117.8</v>
      </c>
      <c r="AC2246" s="167">
        <f>AB2246-'Assumptions (Petroleum)'!AB44+AB2253</f>
        <v>117.8</v>
      </c>
      <c r="AD2246" s="167">
        <f>AC2246-'Assumptions (Petroleum)'!AC44+AC2253</f>
        <v>117.8</v>
      </c>
      <c r="AE2246" s="167">
        <f>AD2246-'Assumptions (Petroleum)'!AD44+AD2253</f>
        <v>117.8</v>
      </c>
      <c r="AF2246" s="167">
        <f>AE2246-'Assumptions (Petroleum)'!AE44+AE2253</f>
        <v>117.8</v>
      </c>
      <c r="AG2246" s="167">
        <f>AF2246-'Assumptions (Petroleum)'!AF44+AF2253</f>
        <v>117.8</v>
      </c>
      <c r="AH2246" s="167">
        <f>AG2246-'Assumptions (Petroleum)'!AG44+AG2253</f>
        <v>117.8</v>
      </c>
      <c r="AI2246" s="167">
        <f>AH2246-'Assumptions (Petroleum)'!AH44+AH2253</f>
        <v>117.8</v>
      </c>
      <c r="AJ2246" s="167">
        <f>AI2246-'Assumptions (Petroleum)'!AI44+AI2253</f>
        <v>117.8</v>
      </c>
      <c r="AK2246" s="167">
        <f>AJ2246-'Assumptions (Petroleum)'!AJ44+AJ2253</f>
        <v>117.8</v>
      </c>
      <c r="AL2246" s="167">
        <f>AK2246-'Assumptions (Petroleum)'!AK44+AK2253</f>
        <v>117.8</v>
      </c>
      <c r="AM2246" s="167">
        <f>AL2246-'Assumptions (Petroleum)'!AL44+AL2253</f>
        <v>117.8</v>
      </c>
      <c r="AN2246" s="167">
        <f>AM2246-'Assumptions (Petroleum)'!AM44+AM2253</f>
        <v>117.8</v>
      </c>
      <c r="AO2246" s="167">
        <f>AN2246-'Assumptions (Petroleum)'!AN44+AN2253</f>
        <v>117.8</v>
      </c>
      <c r="AP2246" s="167">
        <f>AO2246-'Assumptions (Petroleum)'!AO44+AO2253</f>
        <v>117.8</v>
      </c>
      <c r="AQ2246" s="167">
        <f>AP2246-'Assumptions (Petroleum)'!AP44+AP2253</f>
        <v>117.8</v>
      </c>
      <c r="AR2246" s="167">
        <f>AQ2246-'Assumptions (Petroleum)'!AQ44+AQ2253</f>
        <v>117.8</v>
      </c>
      <c r="AS2246" s="167">
        <f>AR2246-'Assumptions (Petroleum)'!AR44+AR2253</f>
        <v>117.8</v>
      </c>
      <c r="AT2246" s="167">
        <f>AS2246-'Assumptions (Petroleum)'!AS44+AS2253</f>
        <v>117.8</v>
      </c>
      <c r="AU2246" s="167">
        <f>AT2246-'Assumptions (Petroleum)'!AT44+AT2253</f>
        <v>117.8</v>
      </c>
      <c r="AV2246" s="167">
        <f>AU2246-'Assumptions (Petroleum)'!AU44+AU2253</f>
        <v>117.8</v>
      </c>
      <c r="AW2246" s="167">
        <f>AV2246-'Assumptions (Petroleum)'!AV44+AV2253</f>
        <v>117.8</v>
      </c>
      <c r="AX2246" s="167">
        <f>AW2246-'Assumptions (Petroleum)'!AW44+AW2253</f>
        <v>117.8</v>
      </c>
      <c r="AY2246" s="167">
        <f>AX2246-'Assumptions (Petroleum)'!AX44+AX2253</f>
        <v>117.8</v>
      </c>
      <c r="AZ2246" s="167">
        <f>AY2246-'Assumptions (Petroleum)'!AY44+AY2253</f>
        <v>117.8</v>
      </c>
      <c r="BA2246" s="167">
        <f>AZ2246-'Assumptions (Petroleum)'!AZ44+AZ2253</f>
        <v>117.8</v>
      </c>
    </row>
    <row r="2247" ht="15.75" customHeight="1">
      <c r="A2247" s="325" t="s">
        <v>350</v>
      </c>
      <c r="B2247" s="24" t="s">
        <v>149</v>
      </c>
      <c r="C2247" s="171">
        <v>111.6</v>
      </c>
      <c r="D2247" s="171">
        <v>122.0</v>
      </c>
      <c r="E2247" s="171">
        <v>122.0</v>
      </c>
      <c r="F2247" s="171">
        <v>122.0</v>
      </c>
      <c r="G2247" s="171">
        <v>122.0</v>
      </c>
      <c r="H2247" s="171">
        <v>122.0</v>
      </c>
      <c r="I2247" s="171">
        <v>123.5</v>
      </c>
      <c r="J2247" s="171">
        <v>123.5</v>
      </c>
      <c r="K2247" s="171">
        <v>123.5</v>
      </c>
      <c r="L2247" s="171">
        <v>123.5</v>
      </c>
      <c r="M2247" s="171">
        <v>123.5</v>
      </c>
      <c r="N2247" s="171">
        <v>124.9</v>
      </c>
      <c r="O2247" s="171">
        <v>124.9</v>
      </c>
      <c r="P2247" s="171">
        <v>124.9</v>
      </c>
      <c r="Q2247" s="171">
        <v>118.9</v>
      </c>
      <c r="R2247" s="171">
        <v>118.9</v>
      </c>
      <c r="S2247" s="171">
        <v>118.9</v>
      </c>
      <c r="T2247" s="171">
        <v>118.9</v>
      </c>
      <c r="U2247" s="171">
        <v>117.8</v>
      </c>
      <c r="V2247" s="319">
        <f t="shared" ref="V2247:W2247" si="77">U2247+V2253</f>
        <v>117.8</v>
      </c>
      <c r="W2247" s="153">
        <f t="shared" si="77"/>
        <v>117.8</v>
      </c>
      <c r="X2247" s="154">
        <f t="shared" ref="X2247:AZ2247" si="78">W2247+($BA$2247-$W$2247)/($BA$2-$W$2)</f>
        <v>113.8733333</v>
      </c>
      <c r="Y2247" s="154">
        <f t="shared" si="78"/>
        <v>109.9466667</v>
      </c>
      <c r="Z2247" s="154">
        <f t="shared" si="78"/>
        <v>106.02</v>
      </c>
      <c r="AA2247" s="154">
        <f t="shared" si="78"/>
        <v>102.0933333</v>
      </c>
      <c r="AB2247" s="154">
        <f t="shared" si="78"/>
        <v>98.16666667</v>
      </c>
      <c r="AC2247" s="154">
        <f t="shared" si="78"/>
        <v>94.24</v>
      </c>
      <c r="AD2247" s="154">
        <f t="shared" si="78"/>
        <v>90.31333333</v>
      </c>
      <c r="AE2247" s="154">
        <f t="shared" si="78"/>
        <v>86.38666667</v>
      </c>
      <c r="AF2247" s="154">
        <f t="shared" si="78"/>
        <v>82.46</v>
      </c>
      <c r="AG2247" s="154">
        <f t="shared" si="78"/>
        <v>78.53333333</v>
      </c>
      <c r="AH2247" s="154">
        <f t="shared" si="78"/>
        <v>74.60666667</v>
      </c>
      <c r="AI2247" s="154">
        <f t="shared" si="78"/>
        <v>70.68</v>
      </c>
      <c r="AJ2247" s="154">
        <f t="shared" si="78"/>
        <v>66.75333333</v>
      </c>
      <c r="AK2247" s="154">
        <f t="shared" si="78"/>
        <v>62.82666667</v>
      </c>
      <c r="AL2247" s="154">
        <f t="shared" si="78"/>
        <v>58.9</v>
      </c>
      <c r="AM2247" s="154">
        <f t="shared" si="78"/>
        <v>54.97333333</v>
      </c>
      <c r="AN2247" s="154">
        <f t="shared" si="78"/>
        <v>51.04666667</v>
      </c>
      <c r="AO2247" s="154">
        <f t="shared" si="78"/>
        <v>47.12</v>
      </c>
      <c r="AP2247" s="154">
        <f t="shared" si="78"/>
        <v>43.19333333</v>
      </c>
      <c r="AQ2247" s="154">
        <f t="shared" si="78"/>
        <v>39.26666667</v>
      </c>
      <c r="AR2247" s="154">
        <f t="shared" si="78"/>
        <v>35.34</v>
      </c>
      <c r="AS2247" s="154">
        <f t="shared" si="78"/>
        <v>31.41333333</v>
      </c>
      <c r="AT2247" s="154">
        <f t="shared" si="78"/>
        <v>27.48666667</v>
      </c>
      <c r="AU2247" s="154">
        <f t="shared" si="78"/>
        <v>23.56</v>
      </c>
      <c r="AV2247" s="154">
        <f t="shared" si="78"/>
        <v>19.63333333</v>
      </c>
      <c r="AW2247" s="154">
        <f t="shared" si="78"/>
        <v>15.70666667</v>
      </c>
      <c r="AX2247" s="154">
        <f t="shared" si="78"/>
        <v>11.78</v>
      </c>
      <c r="AY2247" s="154">
        <f t="shared" si="78"/>
        <v>7.853333333</v>
      </c>
      <c r="AZ2247" s="154">
        <f t="shared" si="78"/>
        <v>3.926666667</v>
      </c>
      <c r="BA2247" s="155">
        <f>Inputs!$H$13</f>
        <v>0</v>
      </c>
    </row>
    <row r="2248" ht="15.75" customHeight="1">
      <c r="A2248" s="326" t="s">
        <v>28</v>
      </c>
      <c r="B2248" s="38" t="s">
        <v>150</v>
      </c>
      <c r="C2248" s="156">
        <v>2.815642</v>
      </c>
      <c r="D2248" s="156">
        <v>2.803403</v>
      </c>
      <c r="E2248" s="156">
        <v>1.620965</v>
      </c>
      <c r="F2248" s="156">
        <v>2.515255</v>
      </c>
      <c r="G2248" s="156">
        <v>1.728906</v>
      </c>
      <c r="H2248" s="156">
        <v>1.582695</v>
      </c>
      <c r="I2248" s="156">
        <v>1.789183</v>
      </c>
      <c r="J2248" s="156">
        <v>1.308904</v>
      </c>
      <c r="K2248" s="156">
        <v>1.03352</v>
      </c>
      <c r="L2248" s="156">
        <v>1.404606</v>
      </c>
      <c r="M2248" s="156">
        <v>0.708481</v>
      </c>
      <c r="N2248" s="156">
        <v>0.976805</v>
      </c>
      <c r="O2248" s="156">
        <v>1.484204</v>
      </c>
      <c r="P2248" s="156">
        <v>0.950802</v>
      </c>
      <c r="Q2248" s="156">
        <v>0.278033</v>
      </c>
      <c r="R2248" s="156">
        <v>0.241564</v>
      </c>
      <c r="S2248" s="156">
        <v>0.196422</v>
      </c>
      <c r="T2248" s="156">
        <v>0.163711</v>
      </c>
      <c r="U2248" s="156">
        <v>0.129313</v>
      </c>
      <c r="V2248" s="157">
        <f t="shared" ref="V2248:W2248" si="79">U2248</f>
        <v>0.129313</v>
      </c>
      <c r="W2248" s="157">
        <f t="shared" si="79"/>
        <v>0.129313</v>
      </c>
      <c r="X2248" s="154">
        <f t="shared" ref="X2248:AZ2248" si="80">W2248+($BA$2248-$W$2248)/($BA$2-$W$2)</f>
        <v>0.1250025667</v>
      </c>
      <c r="Y2248" s="154">
        <f t="shared" si="80"/>
        <v>0.1206921333</v>
      </c>
      <c r="Z2248" s="154">
        <f t="shared" si="80"/>
        <v>0.1163817</v>
      </c>
      <c r="AA2248" s="154">
        <f t="shared" si="80"/>
        <v>0.1120712667</v>
      </c>
      <c r="AB2248" s="154">
        <f t="shared" si="80"/>
        <v>0.1077608333</v>
      </c>
      <c r="AC2248" s="154">
        <f t="shared" si="80"/>
        <v>0.1034504</v>
      </c>
      <c r="AD2248" s="154">
        <f t="shared" si="80"/>
        <v>0.09913996667</v>
      </c>
      <c r="AE2248" s="154">
        <f t="shared" si="80"/>
        <v>0.09482953333</v>
      </c>
      <c r="AF2248" s="154">
        <f t="shared" si="80"/>
        <v>0.0905191</v>
      </c>
      <c r="AG2248" s="154">
        <f t="shared" si="80"/>
        <v>0.08620866667</v>
      </c>
      <c r="AH2248" s="154">
        <f t="shared" si="80"/>
        <v>0.08189823333</v>
      </c>
      <c r="AI2248" s="154">
        <f t="shared" si="80"/>
        <v>0.0775878</v>
      </c>
      <c r="AJ2248" s="154">
        <f t="shared" si="80"/>
        <v>0.07327736667</v>
      </c>
      <c r="AK2248" s="154">
        <f t="shared" si="80"/>
        <v>0.06896693333</v>
      </c>
      <c r="AL2248" s="154">
        <f t="shared" si="80"/>
        <v>0.0646565</v>
      </c>
      <c r="AM2248" s="154">
        <f t="shared" si="80"/>
        <v>0.06034606667</v>
      </c>
      <c r="AN2248" s="154">
        <f t="shared" si="80"/>
        <v>0.05603563333</v>
      </c>
      <c r="AO2248" s="154">
        <f t="shared" si="80"/>
        <v>0.0517252</v>
      </c>
      <c r="AP2248" s="154">
        <f t="shared" si="80"/>
        <v>0.04741476667</v>
      </c>
      <c r="AQ2248" s="154">
        <f t="shared" si="80"/>
        <v>0.04310433333</v>
      </c>
      <c r="AR2248" s="154">
        <f t="shared" si="80"/>
        <v>0.0387939</v>
      </c>
      <c r="AS2248" s="154">
        <f t="shared" si="80"/>
        <v>0.03448346667</v>
      </c>
      <c r="AT2248" s="154">
        <f t="shared" si="80"/>
        <v>0.03017303333</v>
      </c>
      <c r="AU2248" s="154">
        <f t="shared" si="80"/>
        <v>0.0258626</v>
      </c>
      <c r="AV2248" s="154">
        <f t="shared" si="80"/>
        <v>0.02155216667</v>
      </c>
      <c r="AW2248" s="154">
        <f t="shared" si="80"/>
        <v>0.01724173333</v>
      </c>
      <c r="AX2248" s="154">
        <f t="shared" si="80"/>
        <v>0.0129313</v>
      </c>
      <c r="AY2248" s="154">
        <f t="shared" si="80"/>
        <v>0.008620866667</v>
      </c>
      <c r="AZ2248" s="154">
        <f t="shared" si="80"/>
        <v>0.004310433333</v>
      </c>
      <c r="BA2248" s="243">
        <f>Inputs!$I$13</f>
        <v>0</v>
      </c>
    </row>
    <row r="2249" ht="15.75" customHeight="1">
      <c r="A2249" s="325" t="s">
        <v>34</v>
      </c>
      <c r="B2249" s="150" t="s">
        <v>351</v>
      </c>
      <c r="C2249" s="327">
        <f>C2248*'Assumptions (Petroleum)'!B22/10^3</f>
        <v>0.1875541929</v>
      </c>
      <c r="D2249" s="327">
        <f>D2248*'Assumptions (Petroleum)'!C22/10^3</f>
        <v>0.1908348958</v>
      </c>
      <c r="E2249" s="327">
        <f>E2248*'Assumptions (Petroleum)'!D22/10^3</f>
        <v>0.103033738</v>
      </c>
      <c r="F2249" s="327">
        <f>F2248*'Assumptions (Petroleum)'!E22/10^3</f>
        <v>0.1979748802</v>
      </c>
      <c r="G2249" s="327">
        <f>G2248*'Assumptions (Petroleum)'!F22/10^3</f>
        <v>0.2018881956</v>
      </c>
      <c r="H2249" s="327">
        <f>H2248*'Assumptions (Petroleum)'!G22/10^3</f>
        <v>0.259489493</v>
      </c>
      <c r="I2249" s="327">
        <f>I2248*'Assumptions (Petroleum)'!H22/10^3</f>
        <v>0.3508526573</v>
      </c>
      <c r="J2249" s="327">
        <f>J2248*'Assumptions (Petroleum)'!I22/10^3</f>
        <v>0.2842979518</v>
      </c>
      <c r="K2249" s="327">
        <f>K2248*'Assumptions (Petroleum)'!J22/10^3</f>
        <v>0.2962129553</v>
      </c>
      <c r="L2249" s="327">
        <f>L2248*'Assumptions (Petroleum)'!K22/10^3</f>
        <v>0.2371675478</v>
      </c>
      <c r="M2249" s="327">
        <f>M2248*'Assumptions (Petroleum)'!L22/10^3</f>
        <v>0.1569289613</v>
      </c>
      <c r="N2249" s="327">
        <f>N2248*'Assumptions (Petroleum)'!M22/10^3</f>
        <v>0.3053523224</v>
      </c>
      <c r="O2249" s="327">
        <f>O2248*'Assumptions (Petroleum)'!N22/10^3</f>
        <v>0.4815442613</v>
      </c>
      <c r="P2249" s="327">
        <f>P2248*'Assumptions (Petroleum)'!O22/10^3</f>
        <v>0.3040978839</v>
      </c>
      <c r="Q2249" s="327">
        <f>Q2248*'Assumptions (Petroleum)'!P22/10^3</f>
        <v>0.08370913724</v>
      </c>
      <c r="R2249" s="327">
        <f>R2248*'Assumptions (Petroleum)'!Q22/10^3</f>
        <v>0.04374324963</v>
      </c>
      <c r="S2249" s="327">
        <f>S2248*'Assumptions (Petroleum)'!R22/10^3</f>
        <v>0.03016452342</v>
      </c>
      <c r="T2249" s="327">
        <f>T2248*'Assumptions (Petroleum)'!S22/10^3</f>
        <v>0.03166216632</v>
      </c>
      <c r="U2249" s="327">
        <f>U2248*'Assumptions (Petroleum)'!T22/10^3</f>
        <v>0.03048476387</v>
      </c>
      <c r="V2249" s="327">
        <f>V2248*'Assumptions (Petroleum)'!U22/10^3</f>
        <v>0.031638474</v>
      </c>
      <c r="W2249" s="327">
        <f>W2248*'Assumptions (Petroleum)'!V22/10^3</f>
        <v>0.03158608881</v>
      </c>
      <c r="X2249" s="327">
        <f>X2248*'Assumptions (Petroleum)'!W22/10^3</f>
        <v>0.03004773419</v>
      </c>
      <c r="Y2249" s="327">
        <f>Y2248*'Assumptions (Petroleum)'!X22/10^3</f>
        <v>0.02823692554</v>
      </c>
      <c r="Z2249" s="327">
        <f>Z2248*'Assumptions (Petroleum)'!Y22/10^3</f>
        <v>0.02706669082</v>
      </c>
      <c r="AA2249" s="327">
        <f>AA2248*'Assumptions (Petroleum)'!Z22/10^3</f>
        <v>0.02634593191</v>
      </c>
      <c r="AB2249" s="327">
        <f>AB2248*'Assumptions (Petroleum)'!AA22/10^3</f>
        <v>0.02628453125</v>
      </c>
      <c r="AC2249" s="327">
        <f>AC2248*'Assumptions (Petroleum)'!AB22/10^3</f>
        <v>0.0262373716</v>
      </c>
      <c r="AD2249" s="327">
        <f>AD2248*'Assumptions (Petroleum)'!AC22/10^3</f>
        <v>0.02640997722</v>
      </c>
      <c r="AE2249" s="327">
        <f>AE2248*'Assumptions (Petroleum)'!AD22/10^3</f>
        <v>0.02585210265</v>
      </c>
      <c r="AF2249" s="327">
        <f>AF2248*'Assumptions (Petroleum)'!AE22/10^3</f>
        <v>0.02577552376</v>
      </c>
      <c r="AG2249" s="327">
        <f>AG2248*'Assumptions (Petroleum)'!AF22/10^3</f>
        <v>0.02516529734</v>
      </c>
      <c r="AH2249" s="327">
        <f>AH2248*'Assumptions (Petroleum)'!AG22/10^3</f>
        <v>0.02445155415</v>
      </c>
      <c r="AI2249" s="327">
        <f>AI2248*'Assumptions (Petroleum)'!AH22/10^3</f>
        <v>0.02389679957</v>
      </c>
      <c r="AJ2249" s="327">
        <f>AJ2248*'Assumptions (Petroleum)'!AI22/10^3</f>
        <v>0.02335199751</v>
      </c>
      <c r="AK2249" s="327">
        <f>AK2248*'Assumptions (Petroleum)'!AJ22/10^3</f>
        <v>0.02243700185</v>
      </c>
      <c r="AL2249" s="327">
        <f>AL2248*'Assumptions (Petroleum)'!AK22/10^3</f>
        <v>0.02166397867</v>
      </c>
      <c r="AM2249" s="327">
        <f>AM2248*'Assumptions (Petroleum)'!AL22/10^3</f>
        <v>0.02094929557</v>
      </c>
      <c r="AN2249" s="327">
        <f>AN2248*'Assumptions (Petroleum)'!AM22/10^3</f>
        <v>0.01977240348</v>
      </c>
      <c r="AO2249" s="327">
        <f>AO2248*'Assumptions (Petroleum)'!AN22/10^3</f>
        <v>0.01869627735</v>
      </c>
      <c r="AP2249" s="327">
        <f>AP2248*'Assumptions (Petroleum)'!AO22/10^3</f>
        <v>0.01760834284</v>
      </c>
      <c r="AQ2249" s="327">
        <f>AQ2248*'Assumptions (Petroleum)'!AP22/10^3</f>
        <v>0.01644568228</v>
      </c>
      <c r="AR2249" s="327">
        <f>AR2248*'Assumptions (Petroleum)'!AQ22/10^3</f>
        <v>0.01514117289</v>
      </c>
      <c r="AS2249" s="327">
        <f>AS2248*'Assumptions (Petroleum)'!AR22/10^3</f>
        <v>0.01385505688</v>
      </c>
      <c r="AT2249" s="327">
        <f>AT2248*'Assumptions (Petroleum)'!AS22/10^3</f>
        <v>0.01238042321</v>
      </c>
      <c r="AU2249" s="327">
        <f>AU2248*'Assumptions (Petroleum)'!AT22/10^3</f>
        <v>0.01080975551</v>
      </c>
      <c r="AV2249" s="327">
        <f>AV2248*'Assumptions (Petroleum)'!AU22/10^3</f>
        <v>0.009210812416</v>
      </c>
      <c r="AW2249" s="327">
        <f>AW2248*'Assumptions (Petroleum)'!AV22/10^3</f>
        <v>0.007515544063</v>
      </c>
      <c r="AX2249" s="327">
        <f>AX2248*'Assumptions (Petroleum)'!AW22/10^3</f>
        <v>0.005753824749</v>
      </c>
      <c r="AY2249" s="327">
        <f>AY2248*'Assumptions (Petroleum)'!AX22/10^3</f>
        <v>0.003922137848</v>
      </c>
      <c r="AZ2249" s="327">
        <f>AZ2248*'Assumptions (Petroleum)'!AY22/10^3</f>
        <v>0.001994337367</v>
      </c>
      <c r="BA2249" s="327">
        <f>BA2248*'Assumptions (Petroleum)'!AZ22/10^3</f>
        <v>0</v>
      </c>
    </row>
    <row r="2250" ht="15.75" customHeight="1">
      <c r="A2250" s="326" t="s">
        <v>31</v>
      </c>
      <c r="B2250" s="159" t="s">
        <v>351</v>
      </c>
      <c r="C2250" s="219">
        <f>'Assumptions (Petroleum)'!B17*Model!C2247/10^9+'Assumptions (Petroleum)'!B18*Model!C2248/10^3</f>
        <v>0.007707559553</v>
      </c>
      <c r="D2250" s="219">
        <f>'Assumptions (Petroleum)'!C17*Model!D2247/10^9+'Assumptions (Petroleum)'!C18*Model!D2248/10^3</f>
        <v>0.007903792856</v>
      </c>
      <c r="E2250" s="219">
        <f>'Assumptions (Petroleum)'!D17*Model!E2247/10^9+'Assumptions (Petroleum)'!D18*Model!E2248/10^3</f>
        <v>0.005064598219</v>
      </c>
      <c r="F2250" s="219">
        <f>'Assumptions (Petroleum)'!E17*Model!F2247/10^9+'Assumptions (Petroleum)'!E18*Model!F2248/10^3</f>
        <v>0.007463252273</v>
      </c>
      <c r="G2250" s="219">
        <f>'Assumptions (Petroleum)'!F17*Model!G2247/10^9+'Assumptions (Petroleum)'!F18*Model!G2248/10^3</f>
        <v>0.005541009738</v>
      </c>
      <c r="H2250" s="219">
        <f>'Assumptions (Petroleum)'!G17*Model!H2247/10^9+'Assumptions (Petroleum)'!G18*Model!H2248/10^3</f>
        <v>0.005254819948</v>
      </c>
      <c r="I2250" s="219">
        <f>'Assumptions (Petroleum)'!H17*Model!I2247/10^9+'Assumptions (Petroleum)'!H18*Model!I2248/10^3</f>
        <v>0.005929387651</v>
      </c>
      <c r="J2250" s="219">
        <f>'Assumptions (Petroleum)'!I17*Model!J2247/10^9+'Assumptions (Petroleum)'!I18*Model!J2248/10^3</f>
        <v>0.004708454719</v>
      </c>
      <c r="K2250" s="219">
        <f>'Assumptions (Petroleum)'!J17*Model!K2247/10^9+'Assumptions (Petroleum)'!J18*Model!K2248/10^3</f>
        <v>0.004018677002</v>
      </c>
      <c r="L2250" s="219">
        <f>'Assumptions (Petroleum)'!K17*Model!L2247/10^9+'Assumptions (Petroleum)'!K18*Model!L2248/10^3</f>
        <v>0.005163803678</v>
      </c>
      <c r="M2250" s="219">
        <f>'Assumptions (Petroleum)'!L17*Model!M2247/10^9+'Assumptions (Petroleum)'!L18*Model!M2248/10^3</f>
        <v>0.003217753157</v>
      </c>
      <c r="N2250" s="219">
        <f>'Assumptions (Petroleum)'!M17*Model!N2247/10^9+'Assumptions (Petroleum)'!M18*Model!N2248/10^3</f>
        <v>0.004094295805</v>
      </c>
      <c r="O2250" s="219">
        <f>'Assumptions (Petroleum)'!N17*Model!O2247/10^9+'Assumptions (Petroleum)'!N18*Model!O2248/10^3</f>
        <v>0.005718047922</v>
      </c>
      <c r="P2250" s="219">
        <f>'Assumptions (Petroleum)'!O17*Model!P2247/10^9+'Assumptions (Petroleum)'!O18*Model!P2248/10^3</f>
        <v>0.004169728266</v>
      </c>
      <c r="Q2250" s="219">
        <f>'Assumptions (Petroleum)'!P17*Model!Q2247/10^9+'Assumptions (Petroleum)'!P18*Model!Q2248/10^3</f>
        <v>0.002060330803</v>
      </c>
      <c r="R2250" s="219">
        <f>'Assumptions (Petroleum)'!Q17*Model!R2247/10^9+'Assumptions (Petroleum)'!Q18*Model!R2248/10^3</f>
        <v>0.001981693224</v>
      </c>
      <c r="S2250" s="219">
        <f>'Assumptions (Petroleum)'!R17*Model!S2247/10^9+'Assumptions (Petroleum)'!R18*Model!S2248/10^3</f>
        <v>0.001870860908</v>
      </c>
      <c r="T2250" s="219">
        <f>'Assumptions (Petroleum)'!S17*Model!T2247/10^9+'Assumptions (Petroleum)'!S18*Model!T2248/10^3</f>
        <v>0.001796735706</v>
      </c>
      <c r="U2250" s="219">
        <f>'Assumptions (Petroleum)'!T17*Model!U2247/10^9+'Assumptions (Petroleum)'!T18*Model!U2248/10^3</f>
        <v>0.001701617043</v>
      </c>
      <c r="V2250" s="219">
        <f>'Assumptions (Petroleum)'!U17*Model!V2247/10^9+'Assumptions (Petroleum)'!U18*Model!V2248/10^3</f>
        <v>0.0017337678</v>
      </c>
      <c r="W2250" s="219">
        <f>'Assumptions (Petroleum)'!V17*Model!W2247/10^9+'Assumptions (Petroleum)'!V18*Model!W2248/10^3</f>
        <v>0.00176652602</v>
      </c>
      <c r="X2250" s="219">
        <f>'Assumptions (Petroleum)'!W17*Model!X2247/10^9+'Assumptions (Petroleum)'!W18*Model!X2248/10^3</f>
        <v>0.001739906409</v>
      </c>
      <c r="Y2250" s="219">
        <f>'Assumptions (Petroleum)'!X17*Model!Y2247/10^9+'Assumptions (Petroleum)'!X18*Model!Y2248/10^3</f>
        <v>0.001711650248</v>
      </c>
      <c r="Z2250" s="219">
        <f>'Assumptions (Petroleum)'!Y17*Model!Z2247/10^9+'Assumptions (Petroleum)'!Y18*Model!Z2248/10^3</f>
        <v>0.001681705196</v>
      </c>
      <c r="AA2250" s="219">
        <f>'Assumptions (Petroleum)'!Z17*Model!AA2247/10^9+'Assumptions (Petroleum)'!Z18*Model!AA2248/10^3</f>
        <v>0.001650017521</v>
      </c>
      <c r="AB2250" s="219">
        <f>'Assumptions (Petroleum)'!AA17*Model!AB2247/10^9+'Assumptions (Petroleum)'!AA18*Model!AB2248/10^3</f>
        <v>0.001616532062</v>
      </c>
      <c r="AC2250" s="219">
        <f>'Assumptions (Petroleum)'!AB17*Model!AC2247/10^9+'Assumptions (Petroleum)'!AB18*Model!AC2248/10^3</f>
        <v>0.001581192194</v>
      </c>
      <c r="AD2250" s="219">
        <f>'Assumptions (Petroleum)'!AC17*Model!AD2247/10^9+'Assumptions (Petroleum)'!AC18*Model!AD2248/10^3</f>
        <v>0.001543939797</v>
      </c>
      <c r="AE2250" s="219">
        <f>'Assumptions (Petroleum)'!AD17*Model!AE2247/10^9+'Assumptions (Petroleum)'!AD18*Model!AE2248/10^3</f>
        <v>0.001504715216</v>
      </c>
      <c r="AF2250" s="219">
        <f>'Assumptions (Petroleum)'!AE17*Model!AF2247/10^9+'Assumptions (Petroleum)'!AE18*Model!AF2248/10^3</f>
        <v>0.001463457223</v>
      </c>
      <c r="AG2250" s="219">
        <f>'Assumptions (Petroleum)'!AF17*Model!AG2247/10^9+'Assumptions (Petroleum)'!AF18*Model!AG2248/10^3</f>
        <v>0.001420102982</v>
      </c>
      <c r="AH2250" s="219">
        <f>'Assumptions (Petroleum)'!AG17*Model!AH2247/10^9+'Assumptions (Petroleum)'!AG18*Model!AH2248/10^3</f>
        <v>0.001374588008</v>
      </c>
      <c r="AI2250" s="219">
        <f>'Assumptions (Petroleum)'!AH17*Model!AI2247/10^9+'Assumptions (Petroleum)'!AH18*Model!AI2248/10^3</f>
        <v>0.001326846127</v>
      </c>
      <c r="AJ2250" s="219">
        <f>'Assumptions (Petroleum)'!AI17*Model!AJ2247/10^9+'Assumptions (Petroleum)'!AI18*Model!AJ2248/10^3</f>
        <v>0.001276809435</v>
      </c>
      <c r="AK2250" s="219">
        <f>'Assumptions (Petroleum)'!AJ17*Model!AK2247/10^9+'Assumptions (Petroleum)'!AJ18*Model!AK2248/10^3</f>
        <v>0.001224408259</v>
      </c>
      <c r="AL2250" s="219">
        <f>'Assumptions (Petroleum)'!AK17*Model!AL2247/10^9+'Assumptions (Petroleum)'!AK18*Model!AL2248/10^3</f>
        <v>0.001169571112</v>
      </c>
      <c r="AM2250" s="219">
        <f>'Assumptions (Petroleum)'!AL17*Model!AM2247/10^9+'Assumptions (Petroleum)'!AL18*Model!AM2248/10^3</f>
        <v>0.001112224649</v>
      </c>
      <c r="AN2250" s="219">
        <f>'Assumptions (Petroleum)'!AM17*Model!AN2247/10^9+'Assumptions (Petroleum)'!AM18*Model!AN2248/10^3</f>
        <v>0.001052293622</v>
      </c>
      <c r="AO2250" s="219">
        <f>'Assumptions (Petroleum)'!AN17*Model!AO2247/10^9+'Assumptions (Petroleum)'!AN18*Model!AO2248/10^3</f>
        <v>0.0009897008375</v>
      </c>
      <c r="AP2250" s="219">
        <f>'Assumptions (Petroleum)'!AO17*Model!AP2247/10^9+'Assumptions (Petroleum)'!AO18*Model!AP2248/10^3</f>
        <v>0.0009243671067</v>
      </c>
      <c r="AQ2250" s="219">
        <f>'Assumptions (Petroleum)'!AP17*Model!AQ2247/10^9+'Assumptions (Petroleum)'!AP18*Model!AQ2248/10^3</f>
        <v>0.0008562111984</v>
      </c>
      <c r="AR2250" s="219">
        <f>'Assumptions (Petroleum)'!AQ17*Model!AR2247/10^9+'Assumptions (Petroleum)'!AQ18*Model!AR2248/10^3</f>
        <v>0.0007851497905</v>
      </c>
      <c r="AS2250" s="219">
        <f>'Assumptions (Petroleum)'!AR17*Model!AS2247/10^9+'Assumptions (Petroleum)'!AR18*Model!AS2248/10^3</f>
        <v>0.0007110974195</v>
      </c>
      <c r="AT2250" s="219">
        <f>'Assumptions (Petroleum)'!AS17*Model!AT2247/10^9+'Assumptions (Petroleum)'!AS18*Model!AT2248/10^3</f>
        <v>0.0006339664301</v>
      </c>
      <c r="AU2250" s="219">
        <f>'Assumptions (Petroleum)'!AT17*Model!AU2247/10^9+'Assumptions (Petroleum)'!AT18*Model!AU2248/10^3</f>
        <v>0.000553666922</v>
      </c>
      <c r="AV2250" s="219">
        <f>'Assumptions (Petroleum)'!AU17*Model!AV2247/10^9+'Assumptions (Petroleum)'!AU18*Model!AV2248/10^3</f>
        <v>0.0004701066969</v>
      </c>
      <c r="AW2250" s="219">
        <f>'Assumptions (Petroleum)'!AV17*Model!AW2247/10^9+'Assumptions (Petroleum)'!AV18*Model!AW2248/10^3</f>
        <v>0.0003831912035</v>
      </c>
      <c r="AX2250" s="219">
        <f>'Assumptions (Petroleum)'!AW17*Model!AX2247/10^9+'Assumptions (Petroleum)'!AW18*Model!AX2248/10^3</f>
        <v>0.0002928234818</v>
      </c>
      <c r="AY2250" s="219">
        <f>'Assumptions (Petroleum)'!AX17*Model!AY2247/10^9+'Assumptions (Petroleum)'!AX18*Model!AY2248/10^3</f>
        <v>0.0001989041055</v>
      </c>
      <c r="AZ2250" s="219">
        <f>'Assumptions (Petroleum)'!AY17*Model!AZ2247/10^9+'Assumptions (Petroleum)'!AY18*Model!AZ2248/10^3</f>
        <v>0.0001013311234</v>
      </c>
      <c r="BA2250" s="219">
        <f>'Assumptions (Petroleum)'!AZ17*Model!BA2247/10^9+'Assumptions (Petroleum)'!AZ18*Model!BA2248/10^3</f>
        <v>0</v>
      </c>
    </row>
    <row r="2251" ht="15.75" customHeight="1">
      <c r="A2251" s="326" t="s">
        <v>36</v>
      </c>
      <c r="B2251" s="159" t="s">
        <v>351</v>
      </c>
      <c r="C2251" s="95">
        <f>C2248*'Assumptions (Petroleum)'!B32/10^3</f>
        <v>0.1884695023</v>
      </c>
      <c r="D2251" s="95">
        <f>D2248*'Assumptions (Petroleum)'!C32/10^3</f>
        <v>0.1922088789</v>
      </c>
      <c r="E2251" s="95">
        <f>E2248*'Assumptions (Petroleum)'!D32/10^3</f>
        <v>0.10047973</v>
      </c>
      <c r="F2251" s="95">
        <f>F2248*'Assumptions (Petroleum)'!E32/10^3</f>
        <v>0.1895242127</v>
      </c>
      <c r="G2251" s="95">
        <f>G2248*'Assumptions (Petroleum)'!F32/10^3</f>
        <v>0.1368735115</v>
      </c>
      <c r="H2251" s="95">
        <f>H2248*'Assumptions (Petroleum)'!G32/10^3</f>
        <v>0.1517059056</v>
      </c>
      <c r="I2251" s="95">
        <f>I2248*'Assumptions (Petroleum)'!H32/10^3</f>
        <v>0.1542950268</v>
      </c>
      <c r="J2251" s="95">
        <f>J2248*'Assumptions (Petroleum)'!I32/10^3</f>
        <v>0.1147276607</v>
      </c>
      <c r="K2251" s="95">
        <f>K2248*'Assumptions (Petroleum)'!J32/10^3</f>
        <v>0.1048384085</v>
      </c>
      <c r="L2251" s="95">
        <f>L2248*'Assumptions (Petroleum)'!K32/10^3</f>
        <v>0.09948136041</v>
      </c>
      <c r="M2251" s="95">
        <f>M2248*'Assumptions (Petroleum)'!L32/10^3</f>
        <v>0.0518812843</v>
      </c>
      <c r="N2251" s="95">
        <f>N2248*'Assumptions (Petroleum)'!M32/10^3</f>
        <v>0.06890607135</v>
      </c>
      <c r="O2251" s="95">
        <f>O2248*'Assumptions (Petroleum)'!N32/10^3</f>
        <v>0.09053317875</v>
      </c>
      <c r="P2251" s="95">
        <f>P2248*'Assumptions (Petroleum)'!O32/10^3</f>
        <v>0.06438289187</v>
      </c>
      <c r="Q2251" s="95">
        <f>Q2248*'Assumptions (Petroleum)'!P32/10^3</f>
        <v>0.02020279529</v>
      </c>
      <c r="R2251" s="95">
        <f>R2248*'Assumptions (Petroleum)'!Q32/10^3</f>
        <v>0.01446161536</v>
      </c>
      <c r="S2251" s="95">
        <f>S2248*'Assumptions (Petroleum)'!R32/10^3</f>
        <v>0.01258475754</v>
      </c>
      <c r="T2251" s="95">
        <f>T2248*'Assumptions (Petroleum)'!S32/10^3</f>
        <v>0.01023848594</v>
      </c>
      <c r="U2251" s="95">
        <f>U2248*'Assumptions (Petroleum)'!T32/10^3</f>
        <v>0.0083018946</v>
      </c>
      <c r="V2251" s="95">
        <f>V2248*'Assumptions (Petroleum)'!U32/10^3</f>
        <v>0.00841698317</v>
      </c>
      <c r="W2251" s="95">
        <f>W2248*'Assumptions (Petroleum)'!V32/10^3</f>
        <v>0.008779483717</v>
      </c>
      <c r="X2251" s="95">
        <f>X2248*'Assumptions (Petroleum)'!W32/10^3</f>
        <v>0.008551204331</v>
      </c>
      <c r="Y2251" s="95">
        <f>Y2248*'Assumptions (Petroleum)'!X32/10^3</f>
        <v>0.008332565575</v>
      </c>
      <c r="Z2251" s="95">
        <f>Z2248*'Assumptions (Petroleum)'!Y32/10^3</f>
        <v>0.008166030215</v>
      </c>
      <c r="AA2251" s="95">
        <f>AA2248*'Assumptions (Petroleum)'!Z32/10^3</f>
        <v>0.008013044014</v>
      </c>
      <c r="AB2251" s="95">
        <f>AB2248*'Assumptions (Petroleum)'!AA32/10^3</f>
        <v>0.007922209002</v>
      </c>
      <c r="AC2251" s="95">
        <f>AC2248*'Assumptions (Petroleum)'!AB32/10^3</f>
        <v>0.00772811937</v>
      </c>
      <c r="AD2251" s="95">
        <f>AD2248*'Assumptions (Petroleum)'!AC32/10^3</f>
        <v>0.007551650876</v>
      </c>
      <c r="AE2251" s="95">
        <f>AE2248*'Assumptions (Petroleum)'!AD32/10^3</f>
        <v>0.007350187817</v>
      </c>
      <c r="AF2251" s="95">
        <f>AF2248*'Assumptions (Petroleum)'!AE32/10^3</f>
        <v>0.007145308912</v>
      </c>
      <c r="AG2251" s="95">
        <f>AG2248*'Assumptions (Petroleum)'!AF32/10^3</f>
        <v>0.006930725067</v>
      </c>
      <c r="AH2251" s="95">
        <f>AH2248*'Assumptions (Petroleum)'!AG32/10^3</f>
        <v>0.006715591253</v>
      </c>
      <c r="AI2251" s="95">
        <f>AI2248*'Assumptions (Petroleum)'!AH32/10^3</f>
        <v>0.006462144325</v>
      </c>
      <c r="AJ2251" s="95">
        <f>AJ2248*'Assumptions (Petroleum)'!AI32/10^3</f>
        <v>0.006195761096</v>
      </c>
      <c r="AK2251" s="95">
        <f>AK2248*'Assumptions (Petroleum)'!AJ32/10^3</f>
        <v>0.005920298113</v>
      </c>
      <c r="AL2251" s="95">
        <f>AL2248*'Assumptions (Petroleum)'!AK32/10^3</f>
        <v>0.005643380961</v>
      </c>
      <c r="AM2251" s="95">
        <f>AM2248*'Assumptions (Petroleum)'!AL32/10^3</f>
        <v>0.005376325219</v>
      </c>
      <c r="AN2251" s="95">
        <f>AN2248*'Assumptions (Petroleum)'!AM32/10^3</f>
        <v>0.005090563274</v>
      </c>
      <c r="AO2251" s="95">
        <f>AO2248*'Assumptions (Petroleum)'!AN32/10^3</f>
        <v>0.004804488478</v>
      </c>
      <c r="AP2251" s="95">
        <f>AP2248*'Assumptions (Petroleum)'!AO32/10^3</f>
        <v>0.00450252426</v>
      </c>
      <c r="AQ2251" s="95">
        <f>AQ2248*'Assumptions (Petroleum)'!AP32/10^3</f>
        <v>0.004176725847</v>
      </c>
      <c r="AR2251" s="95">
        <f>AR2248*'Assumptions (Petroleum)'!AQ32/10^3</f>
        <v>0.003832562659</v>
      </c>
      <c r="AS2251" s="95">
        <f>AS2248*'Assumptions (Petroleum)'!AR32/10^3</f>
        <v>0.003471620248</v>
      </c>
      <c r="AT2251" s="95">
        <f>AT2248*'Assumptions (Petroleum)'!AS32/10^3</f>
        <v>0.003097859599</v>
      </c>
      <c r="AU2251" s="95">
        <f>AU2248*'Assumptions (Petroleum)'!AT32/10^3</f>
        <v>0.002710352376</v>
      </c>
      <c r="AV2251" s="95">
        <f>AV2248*'Assumptions (Petroleum)'!AU32/10^3</f>
        <v>0.002305675144</v>
      </c>
      <c r="AW2251" s="95">
        <f>AW2248*'Assumptions (Petroleum)'!AV32/10^3</f>
        <v>0.001878993409</v>
      </c>
      <c r="AX2251" s="95">
        <f>AX2248*'Assumptions (Petroleum)'!AW32/10^3</f>
        <v>0.001440218624</v>
      </c>
      <c r="AY2251" s="95">
        <f>AY2248*'Assumptions (Petroleum)'!AX32/10^3</f>
        <v>0.0009947558563</v>
      </c>
      <c r="AZ2251" s="95">
        <f>AZ2248*'Assumptions (Petroleum)'!AY32/10^3</f>
        <v>0.000510626864</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10.4</v>
      </c>
      <c r="E2253" s="319">
        <v>0.0</v>
      </c>
      <c r="F2253" s="319">
        <v>0.0</v>
      </c>
      <c r="G2253" s="319">
        <v>0.0</v>
      </c>
      <c r="H2253" s="319">
        <v>0.0</v>
      </c>
      <c r="I2253" s="319">
        <v>1.5</v>
      </c>
      <c r="J2253" s="319">
        <v>0.0</v>
      </c>
      <c r="K2253" s="319">
        <v>0.0</v>
      </c>
      <c r="L2253" s="319">
        <v>0.0</v>
      </c>
      <c r="M2253" s="319">
        <v>0.0</v>
      </c>
      <c r="N2253" s="319">
        <v>1.4</v>
      </c>
      <c r="O2253" s="319">
        <v>0.0</v>
      </c>
      <c r="P2253" s="319">
        <v>0.0</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0.006887190066</v>
      </c>
      <c r="D2255" s="177">
        <f t="shared" si="82"/>
        <v>0</v>
      </c>
      <c r="E2255" s="177">
        <f t="shared" si="82"/>
        <v>0</v>
      </c>
      <c r="F2255" s="177">
        <f t="shared" si="82"/>
        <v>0.0003512724965</v>
      </c>
      <c r="G2255" s="177">
        <f t="shared" si="82"/>
        <v>0.0003582607949</v>
      </c>
      <c r="H2255" s="177">
        <f t="shared" si="82"/>
        <v>0.0003653881202</v>
      </c>
      <c r="I2255" s="177">
        <f t="shared" si="82"/>
        <v>0</v>
      </c>
      <c r="J2255" s="177">
        <f t="shared" si="82"/>
        <v>0</v>
      </c>
      <c r="K2255" s="177">
        <f t="shared" si="82"/>
        <v>0.0003617900457</v>
      </c>
      <c r="L2255" s="177">
        <f t="shared" si="82"/>
        <v>0.0003689875828</v>
      </c>
      <c r="M2255" s="177">
        <f t="shared" si="82"/>
        <v>0.0003763283093</v>
      </c>
      <c r="N2255" s="177">
        <f t="shared" si="82"/>
        <v>0</v>
      </c>
      <c r="O2255" s="177">
        <f t="shared" si="82"/>
        <v>0</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0.006887190066</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0.0003512724965</v>
      </c>
      <c r="G2262" s="177">
        <f>IF($I$2253&gt;0,'Assumptions (Petroleum)'!$V$13*Model!$I$2253*'Assumptions (Petroleum)'!F$2/10^9,0)</f>
        <v>0.0003582607949</v>
      </c>
      <c r="H2262" s="177">
        <f>IF($I$2253&gt;0,'Assumptions (Petroleum)'!$V$13*Model!$I$2253*'Assumptions (Petroleum)'!G$2/10^9,0)</f>
        <v>0.0003653881202</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v>
      </c>
      <c r="H2263" s="177">
        <f>IF($J$2253&gt;0,'Assumptions (Petroleum)'!$V$13*Model!$J$2253*'Assumptions (Petroleum)'!G$2/10^9,0)</f>
        <v>0</v>
      </c>
      <c r="I2263" s="177">
        <f>IF($J$2253&gt;0,'Assumptions (Petroleum)'!$V$13*Model!$J$2253*'Assumptions (Petroleum)'!H$2/10^9,0)</f>
        <v>0</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0.0003617900457</v>
      </c>
      <c r="L2267" s="160">
        <f>IF($N$2253&gt;0,'Assumptions (Petroleum)'!$V$13*Model!$N$2253*'Assumptions (Petroleum)'!K$2/10^9,0)</f>
        <v>0.0003689875828</v>
      </c>
      <c r="M2267" s="160">
        <f>IF($N$2253&gt;0,'Assumptions (Petroleum)'!$V$13*Model!$N$2253*'Assumptions (Petroleum)'!L$2/10^9,0)</f>
        <v>0.0003763283093</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0.00413231404</v>
      </c>
      <c r="D2307" s="279">
        <f>'Assumptions (Petroleum)'!$V$4*Model!D2255</f>
        <v>0</v>
      </c>
      <c r="E2307" s="279">
        <f>'Assumptions (Petroleum)'!$V$4*Model!E2255</f>
        <v>0</v>
      </c>
      <c r="F2307" s="279">
        <f>'Assumptions (Petroleum)'!$V$4*Model!F2255</f>
        <v>0.0002107634979</v>
      </c>
      <c r="G2307" s="279">
        <f>'Assumptions (Petroleum)'!$V$4*Model!G2255</f>
        <v>0.0002149564769</v>
      </c>
      <c r="H2307" s="279">
        <f>'Assumptions (Petroleum)'!$V$4*Model!H2255</f>
        <v>0.0002192328721</v>
      </c>
      <c r="I2307" s="279">
        <f>'Assumptions (Petroleum)'!$V$4*Model!I2255</f>
        <v>0</v>
      </c>
      <c r="J2307" s="279">
        <f>'Assumptions (Petroleum)'!$V$4*Model!J2255</f>
        <v>0</v>
      </c>
      <c r="K2307" s="279">
        <f>'Assumptions (Petroleum)'!$V$4*Model!K2255</f>
        <v>0.0002170740274</v>
      </c>
      <c r="L2307" s="279">
        <f>'Assumptions (Petroleum)'!$V$4*Model!L2255</f>
        <v>0.0002213925497</v>
      </c>
      <c r="M2307" s="279">
        <f>'Assumptions (Petroleum)'!$V$4*Model!M2255</f>
        <v>0.0002257969856</v>
      </c>
      <c r="N2307" s="279">
        <f>'Assumptions (Petroleum)'!$V$4*Model!N2255</f>
        <v>0</v>
      </c>
      <c r="O2307" s="279">
        <f>'Assumptions (Petroleum)'!$V$4*Model!O2255</f>
        <v>0</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0.002754876026</v>
      </c>
      <c r="D2308" s="279">
        <f>'Assumptions (Petroleum)'!$V$5*Model!D2255</f>
        <v>0</v>
      </c>
      <c r="E2308" s="279">
        <f>'Assumptions (Petroleum)'!$V$5*Model!E2255</f>
        <v>0</v>
      </c>
      <c r="F2308" s="279">
        <f>'Assumptions (Petroleum)'!$V$5*Model!F2255</f>
        <v>0.0001405089986</v>
      </c>
      <c r="G2308" s="279">
        <f>'Assumptions (Petroleum)'!$V$5*Model!G2255</f>
        <v>0.000143304318</v>
      </c>
      <c r="H2308" s="279">
        <f>'Assumptions (Petroleum)'!$V$5*Model!H2255</f>
        <v>0.0001461552481</v>
      </c>
      <c r="I2308" s="279">
        <f>'Assumptions (Petroleum)'!$V$5*Model!I2255</f>
        <v>0</v>
      </c>
      <c r="J2308" s="279">
        <f>'Assumptions (Petroleum)'!$V$5*Model!J2255</f>
        <v>0</v>
      </c>
      <c r="K2308" s="279">
        <f>'Assumptions (Petroleum)'!$V$5*Model!K2255</f>
        <v>0.0001447160183</v>
      </c>
      <c r="L2308" s="279">
        <f>'Assumptions (Petroleum)'!$V$5*Model!L2255</f>
        <v>0.0001475950331</v>
      </c>
      <c r="M2308" s="279">
        <f>'Assumptions (Petroleum)'!$V$5*Model!M2255</f>
        <v>0.0001505313237</v>
      </c>
      <c r="N2308" s="279">
        <f>'Assumptions (Petroleum)'!$V$5*Model!N2255</f>
        <v>0</v>
      </c>
      <c r="O2308" s="279">
        <f>'Assumptions (Petroleum)'!$V$5*Model!O2255</f>
        <v>0</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-0.0001951325567</v>
      </c>
      <c r="E2309" s="177">
        <f t="array" ref="E2309">SUM(IF(ISERROR(E2310:E2360),"",E2310:E2360))</f>
        <v>-0.0002044013531</v>
      </c>
      <c r="F2309" s="177">
        <f t="array" ref="F2309">SUM(IF(ISERROR(F2310:F2360),"",F2310:F2360))</f>
        <v>-0.0002141104174</v>
      </c>
      <c r="G2309" s="177">
        <f t="array" ref="G2309">SUM(IF(ISERROR(G2310:G2360),"",G2310:G2360))</f>
        <v>-0.0002242806622</v>
      </c>
      <c r="H2309" s="177">
        <f t="array" ref="H2309">SUM(IF(ISERROR(H2310:H2360),"",H2310:H2360))</f>
        <v>-0.0002349339937</v>
      </c>
      <c r="I2309" s="177">
        <f t="array" ref="I2309">SUM(IF(ISERROR(I2310:I2360),"",I2310:I2360))</f>
        <v>-0.0002765487635</v>
      </c>
      <c r="J2309" s="177">
        <f t="array" ref="J2309">SUM(IF(ISERROR(J2310:J2360),"",J2310:J2360))</f>
        <v>-0.0002896848297</v>
      </c>
      <c r="K2309" s="177">
        <f t="array" ref="K2309">SUM(IF(ISERROR(K2310:K2360),"",K2310:K2360))</f>
        <v>-0.0003034448591</v>
      </c>
      <c r="L2309" s="177">
        <f t="array" ref="L2309">SUM(IF(ISERROR(L2310:L2360),"",L2310:L2360))</f>
        <v>-0.0003178584899</v>
      </c>
      <c r="M2309" s="177">
        <f t="array" ref="M2309">SUM(IF(ISERROR(M2310:M2360),"",M2310:M2360))</f>
        <v>-0.0003329567682</v>
      </c>
      <c r="N2309" s="177">
        <f t="array" ref="N2309">SUM(IF(ISERROR(N2310:N2360),"",N2310:N2360))</f>
        <v>-0.0003801394937</v>
      </c>
      <c r="O2309" s="177">
        <f t="array" ref="O2309">SUM(IF(ISERROR(O2310:O2360),"",O2310:O2360))</f>
        <v>-0.0003981961196</v>
      </c>
      <c r="P2309" s="177">
        <f t="array" ref="P2309">SUM(IF(ISERROR(P2310:P2360),"",P2310:P2360))</f>
        <v>-0.0004171104353</v>
      </c>
      <c r="Q2309" s="177">
        <f t="array" ref="Q2309">SUM(IF(ISERROR(Q2310:Q2360),"",Q2310:Q2360))</f>
        <v>-0.000436923181</v>
      </c>
      <c r="R2309" s="177">
        <f t="array" ref="R2309">SUM(IF(ISERROR(R2310:R2360),"",R2310:R2360))</f>
        <v>-0.0004576770321</v>
      </c>
      <c r="S2309" s="177">
        <f t="array" ref="S2309">SUM(IF(ISERROR(S2310:S2360),"",S2310:S2360))</f>
        <v>-0.00008799921755</v>
      </c>
      <c r="T2309" s="177">
        <f t="array" ref="T2309">SUM(IF(ISERROR(T2310:T2360),"",T2310:T2360))</f>
        <v>-0.00009217918039</v>
      </c>
      <c r="U2309" s="177">
        <f t="array" ref="U2309">SUM(IF(ISERROR(U2310:U2360),"",U2310:U2360))</f>
        <v>-0.00009655769146</v>
      </c>
      <c r="V2309" s="177">
        <f t="array" ref="V2309">SUM(IF(ISERROR(V2310:V2360),"",V2310:V2360))</f>
        <v>-0.0001011441818</v>
      </c>
      <c r="W2309" s="177">
        <f t="array" ref="W2309">SUM(IF(ISERROR(W2310:W2360),"",W2310:W2360))</f>
        <v>-0.0001059485304</v>
      </c>
      <c r="X2309" s="177">
        <f t="array" ref="X2309">SUM(IF(ISERROR(X2310:X2360),"",X2310:X2360))</f>
        <v>-0.00004989042033</v>
      </c>
      <c r="Y2309" s="177">
        <f t="array" ref="Y2309">SUM(IF(ISERROR(Y2310:Y2360),"",Y2310:Y2360))</f>
        <v>-0.0000522602153</v>
      </c>
      <c r="Z2309" s="177">
        <f t="array" ref="Z2309">SUM(IF(ISERROR(Z2310:Z2360),"",Z2310:Z2360))</f>
        <v>-0.00005474257552</v>
      </c>
      <c r="AA2309" s="177">
        <f t="array" ref="AA2309">SUM(IF(ISERROR(AA2310:AA2360),"",AA2310:AA2360))</f>
        <v>-0.00005734284786</v>
      </c>
      <c r="AB2309" s="177">
        <f t="array" ref="AB2309">SUM(IF(ISERROR(AB2310:AB2360),"",AB2310:AB2360))</f>
        <v>-0.00006006663313</v>
      </c>
      <c r="AC2309" s="177">
        <f t="array" ref="AC2309">SUM(IF(ISERROR(AC2310:AC2360),"",AC2310:AC2360))</f>
        <v>0</v>
      </c>
      <c r="AD2309" s="177">
        <f t="array" ref="AD2309">SUM(IF(ISERROR(AD2310:AD2360),"",AD2310:AD2360))</f>
        <v>0</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-0.0001951325567</v>
      </c>
      <c r="E2311" s="177">
        <f>IF($D$2253&gt;0,PPMT('Assumptions (Petroleum)'!$V$6,Model!X$1,'Assumptions (Petroleum)'!$V$9,'Assumptions (Petroleum)'!$V$4*Model!$D$2253*'Assumptions (Petroleum)'!$B$2/10^9),0)</f>
        <v>-0.0002044013531</v>
      </c>
      <c r="F2311" s="177">
        <f>IF($D$2253&gt;0,PPMT('Assumptions (Petroleum)'!$V$6,Model!Y$1,'Assumptions (Petroleum)'!$V$9,'Assumptions (Petroleum)'!$V$4*Model!$D$2253*'Assumptions (Petroleum)'!$B$2/10^9),0)</f>
        <v>-0.0002141104174</v>
      </c>
      <c r="G2311" s="177">
        <f>IF($D$2253&gt;0,PPMT('Assumptions (Petroleum)'!$V$6,Model!Z$1,'Assumptions (Petroleum)'!$V$9,'Assumptions (Petroleum)'!$V$4*Model!$D$2253*'Assumptions (Petroleum)'!$B$2/10^9),0)</f>
        <v>-0.0002242806622</v>
      </c>
      <c r="H2311" s="177">
        <f>IF($D$2253&gt;0,PPMT('Assumptions (Petroleum)'!$V$6,Model!AA$1,'Assumptions (Petroleum)'!$V$9,'Assumptions (Petroleum)'!$V$4*Model!$D$2253*'Assumptions (Petroleum)'!$B$2/10^9),0)</f>
        <v>-0.0002349339937</v>
      </c>
      <c r="I2311" s="177">
        <f>IF($D$2253&gt;0,PPMT('Assumptions (Petroleum)'!$V$6,Model!AB$1,'Assumptions (Petroleum)'!$V$9,'Assumptions (Petroleum)'!$V$4*Model!$D$2253*'Assumptions (Petroleum)'!$B$2/10^9),0)</f>
        <v>-0.0002460933584</v>
      </c>
      <c r="J2311" s="177">
        <f>IF($D$2253&gt;0,PPMT('Assumptions (Petroleum)'!$V$6,Model!AC$1,'Assumptions (Petroleum)'!$V$9,'Assumptions (Petroleum)'!$V$4*Model!$D$2253*'Assumptions (Petroleum)'!$B$2/10^9),0)</f>
        <v>-0.0002577827929</v>
      </c>
      <c r="K2311" s="177">
        <f>IF($D$2253&gt;0,PPMT('Assumptions (Petroleum)'!$V$6,Model!AD$1,'Assumptions (Petroleum)'!$V$9,'Assumptions (Petroleum)'!$V$4*Model!$D$2253*'Assumptions (Petroleum)'!$B$2/10^9),0)</f>
        <v>-0.0002700274756</v>
      </c>
      <c r="L2311" s="177">
        <f>IF($D$2253&gt;0,PPMT('Assumptions (Petroleum)'!$V$6,Model!AE$1,'Assumptions (Petroleum)'!$V$9,'Assumptions (Petroleum)'!$V$4*Model!$D$2253*'Assumptions (Petroleum)'!$B$2/10^9),0)</f>
        <v>-0.0002828537807</v>
      </c>
      <c r="M2311" s="177">
        <f>IF($D$2253&gt;0,PPMT('Assumptions (Petroleum)'!$V$6,Model!AF$1,'Assumptions (Petroleum)'!$V$9,'Assumptions (Petroleum)'!$V$4*Model!$D$2253*'Assumptions (Petroleum)'!$B$2/10^9),0)</f>
        <v>-0.0002962893352</v>
      </c>
      <c r="N2311" s="177">
        <f>IF($D$2253&gt;0,PPMT('Assumptions (Petroleum)'!$V$6,Model!AG$1,'Assumptions (Petroleum)'!$V$9,'Assumptions (Petroleum)'!$V$4*Model!$D$2253*'Assumptions (Petroleum)'!$B$2/10^9),0)</f>
        <v>-0.0003103630787</v>
      </c>
      <c r="O2311" s="177">
        <f>IF($D$2253&gt;0,PPMT('Assumptions (Petroleum)'!$V$6,Model!AH$1,'Assumptions (Petroleum)'!$V$9,'Assumptions (Petroleum)'!$V$4*Model!$D$2253*'Assumptions (Petroleum)'!$B$2/10^9),0)</f>
        <v>-0.0003251053249</v>
      </c>
      <c r="P2311" s="177">
        <f>IF($D$2253&gt;0,PPMT('Assumptions (Petroleum)'!$V$6,Model!AI$1,'Assumptions (Petroleum)'!$V$9,'Assumptions (Petroleum)'!$V$4*Model!$D$2253*'Assumptions (Petroleum)'!$B$2/10^9),0)</f>
        <v>-0.0003405478278</v>
      </c>
      <c r="Q2311" s="177">
        <f>IF($D$2253&gt;0,PPMT('Assumptions (Petroleum)'!$V$6,Model!AJ$1,'Assumptions (Petroleum)'!$V$9,'Assumptions (Petroleum)'!$V$4*Model!$D$2253*'Assumptions (Petroleum)'!$B$2/10^9),0)</f>
        <v>-0.0003567238497</v>
      </c>
      <c r="R2311" s="177">
        <f>IF($D$2253&gt;0,PPMT('Assumptions (Petroleum)'!$V$6,Model!AK$1,'Assumptions (Petroleum)'!$V$9,'Assumptions (Petroleum)'!$V$4*Model!$D$2253*'Assumptions (Petroleum)'!$B$2/10^9),0)</f>
        <v>-0.0003736682325</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-0.00003045540507</v>
      </c>
      <c r="J2316" s="160">
        <f>IF($I$2253&gt;0,PPMT('Assumptions (Petroleum)'!$V$6,Model!X$1,'Assumptions (Petroleum)'!$V$9,'Assumptions (Petroleum)'!$V$4*Model!$I$2253*AVERAGE('Assumptions (Petroleum)'!$E$2:$G$2)/10^9),0)</f>
        <v>-0.00003190203681</v>
      </c>
      <c r="K2316" s="160">
        <f>IF($I$2253&gt;0,PPMT('Assumptions (Petroleum)'!$V$6,Model!Y$1,'Assumptions (Petroleum)'!$V$9,'Assumptions (Petroleum)'!$V$4*Model!$I$2253*AVERAGE('Assumptions (Petroleum)'!$E$2:$G$2)/10^9),0)</f>
        <v>-0.00003341738356</v>
      </c>
      <c r="L2316" s="160">
        <f>IF($I$2253&gt;0,PPMT('Assumptions (Petroleum)'!$V$6,Model!Z$1,'Assumptions (Petroleum)'!$V$9,'Assumptions (Petroleum)'!$V$4*Model!$I$2253*AVERAGE('Assumptions (Petroleum)'!$E$2:$G$2)/10^9),0)</f>
        <v>-0.00003500470928</v>
      </c>
      <c r="M2316" s="160">
        <f>IF($I$2253&gt;0,PPMT('Assumptions (Petroleum)'!$V$6,Model!AA$1,'Assumptions (Petroleum)'!$V$9,'Assumptions (Petroleum)'!$V$4*Model!$I$2253*AVERAGE('Assumptions (Petroleum)'!$E$2:$G$2)/10^9),0)</f>
        <v>-0.00003666743297</v>
      </c>
      <c r="N2316" s="160">
        <f>IF($I$2253&gt;0,PPMT('Assumptions (Petroleum)'!$V$6,Model!AB$1,'Assumptions (Petroleum)'!$V$9,'Assumptions (Petroleum)'!$V$4*Model!$I$2253*AVERAGE('Assumptions (Petroleum)'!$E$2:$G$2)/10^9),0)</f>
        <v>-0.00003840913604</v>
      </c>
      <c r="O2316" s="160">
        <f>IF($I$2253&gt;0,PPMT('Assumptions (Petroleum)'!$V$6,Model!AC$1,'Assumptions (Petroleum)'!$V$9,'Assumptions (Petroleum)'!$V$4*Model!$I$2253*AVERAGE('Assumptions (Petroleum)'!$E$2:$G$2)/10^9),0)</f>
        <v>-0.00004023357</v>
      </c>
      <c r="P2316" s="160">
        <f>IF($I$2253&gt;0,PPMT('Assumptions (Petroleum)'!$V$6,Model!AD$1,'Assumptions (Petroleum)'!$V$9,'Assumptions (Petroleum)'!$V$4*Model!$I$2253*AVERAGE('Assumptions (Petroleum)'!$E$2:$G$2)/10^9),0)</f>
        <v>-0.00004214466458</v>
      </c>
      <c r="Q2316" s="160">
        <f>IF($I$2253&gt;0,PPMT('Assumptions (Petroleum)'!$V$6,Model!AE$1,'Assumptions (Petroleum)'!$V$9,'Assumptions (Petroleum)'!$V$4*Model!$I$2253*AVERAGE('Assumptions (Petroleum)'!$E$2:$G$2)/10^9),0)</f>
        <v>-0.00004414653614</v>
      </c>
      <c r="R2316" s="160">
        <f>IF($I$2253&gt;0,PPMT('Assumptions (Petroleum)'!$V$6,Model!AF$1,'Assumptions (Petroleum)'!$V$9,'Assumptions (Petroleum)'!$V$4*Model!$I$2253*AVERAGE('Assumptions (Petroleum)'!$E$2:$G$2)/10^9),0)</f>
        <v>-0.00004624349661</v>
      </c>
      <c r="S2316" s="160">
        <f>IF($I$2253&gt;0,PPMT('Assumptions (Petroleum)'!$V$6,Model!AG$1,'Assumptions (Petroleum)'!$V$9,'Assumptions (Petroleum)'!$V$4*Model!$I$2253*AVERAGE('Assumptions (Petroleum)'!$E$2:$G$2)/10^9),0)</f>
        <v>-0.0000484400627</v>
      </c>
      <c r="T2316" s="160">
        <f>IF($I$2253&gt;0,PPMT('Assumptions (Petroleum)'!$V$6,Model!AH$1,'Assumptions (Petroleum)'!$V$9,'Assumptions (Petroleum)'!$V$4*Model!$I$2253*AVERAGE('Assumptions (Petroleum)'!$E$2:$G$2)/10^9),0)</f>
        <v>-0.00005074096568</v>
      </c>
      <c r="U2316" s="160">
        <f>IF($I$2253&gt;0,PPMT('Assumptions (Petroleum)'!$V$6,Model!AI$1,'Assumptions (Petroleum)'!$V$9,'Assumptions (Petroleum)'!$V$4*Model!$I$2253*AVERAGE('Assumptions (Petroleum)'!$E$2:$G$2)/10^9),0)</f>
        <v>-0.00005315116155</v>
      </c>
      <c r="V2316" s="160">
        <f>IF($I$2253&gt;0,PPMT('Assumptions (Petroleum)'!$V$6,Model!AJ$1,'Assumptions (Petroleum)'!$V$9,'Assumptions (Petroleum)'!$V$4*Model!$I$2253*AVERAGE('Assumptions (Petroleum)'!$E$2:$G$2)/10^9),0)</f>
        <v>-0.00005567584172</v>
      </c>
      <c r="W2316" s="160">
        <f>IF($I$2253&gt;0,PPMT('Assumptions (Petroleum)'!$V$6,Model!AK$1,'Assumptions (Petroleum)'!$V$9,'Assumptions (Petroleum)'!$V$4*Model!$I$2253*AVERAGE('Assumptions (Petroleum)'!$E$2:$G$2)/10^9),0)</f>
        <v>-0.0000583204442</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v>
      </c>
      <c r="K2317" s="160">
        <f>IF($J$2253&gt;0,PPMT('Assumptions (Petroleum)'!$V$6,Model!X$1,'Assumptions (Petroleum)'!$V$9,'Assumptions (Petroleum)'!$V$4*Model!$J$2253*AVERAGE('Assumptions (Petroleum)'!$F$2:$H$2)/10^9),0)</f>
        <v>0</v>
      </c>
      <c r="L2317" s="160">
        <f>IF($J$2253&gt;0,PPMT('Assumptions (Petroleum)'!$V$6,Model!Y$1,'Assumptions (Petroleum)'!$V$9,'Assumptions (Petroleum)'!$V$4*Model!$J$2253*AVERAGE('Assumptions (Petroleum)'!$F$2:$H$2)/10^9),0)</f>
        <v>0</v>
      </c>
      <c r="M2317" s="160">
        <f>IF($J$2253&gt;0,PPMT('Assumptions (Petroleum)'!$V$6,Model!Z$1,'Assumptions (Petroleum)'!$V$9,'Assumptions (Petroleum)'!$V$4*Model!$J$2253*AVERAGE('Assumptions (Petroleum)'!$F$2:$H$2)/10^9),0)</f>
        <v>0</v>
      </c>
      <c r="N2317" s="160">
        <f>IF($J$2253&gt;0,PPMT('Assumptions (Petroleum)'!$V$6,Model!AA$1,'Assumptions (Petroleum)'!$V$9,'Assumptions (Petroleum)'!$V$4*Model!$J$2253*AVERAGE('Assumptions (Petroleum)'!$F$2:$H$2)/10^9),0)</f>
        <v>0</v>
      </c>
      <c r="O2317" s="160">
        <f>IF($J$2253&gt;0,PPMT('Assumptions (Petroleum)'!$V$6,Model!AB$1,'Assumptions (Petroleum)'!$V$9,'Assumptions (Petroleum)'!$V$4*Model!$J$2253*AVERAGE('Assumptions (Petroleum)'!$F$2:$H$2)/10^9),0)</f>
        <v>0</v>
      </c>
      <c r="P2317" s="160">
        <f>IF($J$2253&gt;0,PPMT('Assumptions (Petroleum)'!$V$6,Model!AC$1,'Assumptions (Petroleum)'!$V$9,'Assumptions (Petroleum)'!$V$4*Model!$J$2253*AVERAGE('Assumptions (Petroleum)'!$F$2:$H$2)/10^9),0)</f>
        <v>0</v>
      </c>
      <c r="Q2317" s="160">
        <f>IF($J$2253&gt;0,PPMT('Assumptions (Petroleum)'!$V$6,Model!AD$1,'Assumptions (Petroleum)'!$V$9,'Assumptions (Petroleum)'!$V$4*Model!$J$2253*AVERAGE('Assumptions (Petroleum)'!$F$2:$H$2)/10^9),0)</f>
        <v>0</v>
      </c>
      <c r="R2317" s="160">
        <f>IF($J$2253&gt;0,PPMT('Assumptions (Petroleum)'!$V$6,Model!AE$1,'Assumptions (Petroleum)'!$V$9,'Assumptions (Petroleum)'!$V$4*Model!$J$2253*AVERAGE('Assumptions (Petroleum)'!$F$2:$H$2)/10^9),0)</f>
        <v>0</v>
      </c>
      <c r="S2317" s="160">
        <f>IF($J$2253&gt;0,PPMT('Assumptions (Petroleum)'!$V$6,Model!AF$1,'Assumptions (Petroleum)'!$V$9,'Assumptions (Petroleum)'!$V$4*Model!$J$2253*AVERAGE('Assumptions (Petroleum)'!$F$2:$H$2)/10^9),0)</f>
        <v>0</v>
      </c>
      <c r="T2317" s="160">
        <f>IF($J$2253&gt;0,PPMT('Assumptions (Petroleum)'!$V$6,Model!AG$1,'Assumptions (Petroleum)'!$V$9,'Assumptions (Petroleum)'!$V$4*Model!$J$2253*AVERAGE('Assumptions (Petroleum)'!$F$2:$H$2)/10^9),0)</f>
        <v>0</v>
      </c>
      <c r="U2317" s="160">
        <f>IF($J$2253&gt;0,PPMT('Assumptions (Petroleum)'!$V$6,Model!AH$1,'Assumptions (Petroleum)'!$V$9,'Assumptions (Petroleum)'!$V$4*Model!$J$2253*AVERAGE('Assumptions (Petroleum)'!$F$2:$H$2)/10^9),0)</f>
        <v>0</v>
      </c>
      <c r="V2317" s="160">
        <f>IF($J$2253&gt;0,PPMT('Assumptions (Petroleum)'!$V$6,Model!AI$1,'Assumptions (Petroleum)'!$V$9,'Assumptions (Petroleum)'!$V$4*Model!$J$2253*AVERAGE('Assumptions (Petroleum)'!$F$2:$H$2)/10^9),0)</f>
        <v>0</v>
      </c>
      <c r="W2317" s="160">
        <f>IF($J$2253&gt;0,PPMT('Assumptions (Petroleum)'!$V$6,Model!AJ$1,'Assumptions (Petroleum)'!$V$9,'Assumptions (Petroleum)'!$V$4*Model!$J$2253*AVERAGE('Assumptions (Petroleum)'!$F$2:$H$2)/10^9),0)</f>
        <v>0</v>
      </c>
      <c r="X2317" s="160">
        <f>IF($J$2253&gt;0,PPMT('Assumptions (Petroleum)'!$V$6,Model!AK$1,'Assumptions (Petroleum)'!$V$9,'Assumptions (Petroleum)'!$V$4*Model!$J$2253*AVERAGE('Assumptions (Petroleum)'!$F$2:$H$2)/10^9),0)</f>
        <v>0</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-0.00003136727898</v>
      </c>
      <c r="O2321" s="177">
        <f>IF($N$2253&gt;0,PPMT('Assumptions (Petroleum)'!$V$6,Model!X$1,'Assumptions (Petroleum)'!$V$9,'Assumptions (Petroleum)'!$V$4*Model!$N$2253*AVERAGE('Assumptions (Petroleum)'!$J$2:$L$2)/10^9),0)</f>
        <v>-0.00003285722473</v>
      </c>
      <c r="P2321" s="177">
        <f>IF($N$2253&gt;0,PPMT('Assumptions (Petroleum)'!$V$6,Model!Y$1,'Assumptions (Petroleum)'!$V$9,'Assumptions (Petroleum)'!$V$4*Model!$N$2253*AVERAGE('Assumptions (Petroleum)'!$J$2:$L$2)/10^9),0)</f>
        <v>-0.0000344179429</v>
      </c>
      <c r="Q2321" s="177">
        <f>IF($N$2253&gt;0,PPMT('Assumptions (Petroleum)'!$V$6,Model!Z$1,'Assumptions (Petroleum)'!$V$9,'Assumptions (Petroleum)'!$V$4*Model!$N$2253*AVERAGE('Assumptions (Petroleum)'!$J$2:$L$2)/10^9),0)</f>
        <v>-0.00003605279519</v>
      </c>
      <c r="R2321" s="177">
        <f>IF($N$2253&gt;0,PPMT('Assumptions (Petroleum)'!$V$6,Model!AA$1,'Assumptions (Petroleum)'!$V$9,'Assumptions (Petroleum)'!$V$4*Model!$N$2253*AVERAGE('Assumptions (Petroleum)'!$J$2:$L$2)/10^9),0)</f>
        <v>-0.00003776530296</v>
      </c>
      <c r="S2321" s="177">
        <f>IF($N$2253&gt;0,PPMT('Assumptions (Petroleum)'!$V$6,Model!AB$1,'Assumptions (Petroleum)'!$V$9,'Assumptions (Petroleum)'!$V$4*Model!$N$2253*AVERAGE('Assumptions (Petroleum)'!$J$2:$L$2)/10^9),0)</f>
        <v>-0.00003955915485</v>
      </c>
      <c r="T2321" s="177">
        <f>IF($N$2253&gt;0,PPMT('Assumptions (Petroleum)'!$V$6,Model!AC$1,'Assumptions (Petroleum)'!$V$9,'Assumptions (Petroleum)'!$V$4*Model!$N$2253*AVERAGE('Assumptions (Petroleum)'!$J$2:$L$2)/10^9),0)</f>
        <v>-0.00004143821471</v>
      </c>
      <c r="U2321" s="177">
        <f>IF($N$2253&gt;0,PPMT('Assumptions (Petroleum)'!$V$6,Model!AD$1,'Assumptions (Petroleum)'!$V$9,'Assumptions (Petroleum)'!$V$4*Model!$N$2253*AVERAGE('Assumptions (Petroleum)'!$J$2:$L$2)/10^9),0)</f>
        <v>-0.00004340652991</v>
      </c>
      <c r="V2321" s="177">
        <f>IF($N$2253&gt;0,PPMT('Assumptions (Petroleum)'!$V$6,Model!AE$1,'Assumptions (Petroleum)'!$V$9,'Assumptions (Petroleum)'!$V$4*Model!$N$2253*AVERAGE('Assumptions (Petroleum)'!$J$2:$L$2)/10^9),0)</f>
        <v>-0.00004546834008</v>
      </c>
      <c r="W2321" s="177">
        <f>IF($N$2253&gt;0,PPMT('Assumptions (Petroleum)'!$V$6,Model!AF$1,'Assumptions (Petroleum)'!$V$9,'Assumptions (Petroleum)'!$V$4*Model!$N$2253*AVERAGE('Assumptions (Petroleum)'!$J$2:$L$2)/10^9),0)</f>
        <v>-0.00004762808623</v>
      </c>
      <c r="X2321" s="177">
        <f>IF($N$2253&gt;0,PPMT('Assumptions (Petroleum)'!$V$6,Model!AG$1,'Assumptions (Petroleum)'!$V$9,'Assumptions (Petroleum)'!$V$4*Model!$N$2253*AVERAGE('Assumptions (Petroleum)'!$J$2:$L$2)/10^9),0)</f>
        <v>-0.00004989042033</v>
      </c>
      <c r="Y2321" s="177">
        <f>IF($N$2253&gt;0,PPMT('Assumptions (Petroleum)'!$V$6,Model!AH$1,'Assumptions (Petroleum)'!$V$9,'Assumptions (Petroleum)'!$V$4*Model!$N$2253*AVERAGE('Assumptions (Petroleum)'!$J$2:$L$2)/10^9),0)</f>
        <v>-0.0000522602153</v>
      </c>
      <c r="Z2321" s="177">
        <f>IF($N$2253&gt;0,PPMT('Assumptions (Petroleum)'!$V$6,Model!AI$1,'Assumptions (Petroleum)'!$V$9,'Assumptions (Petroleum)'!$V$4*Model!$N$2253*AVERAGE('Assumptions (Petroleum)'!$J$2:$L$2)/10^9),0)</f>
        <v>-0.00005474257552</v>
      </c>
      <c r="AA2321" s="177">
        <f>IF($N$2253&gt;0,PPMT('Assumptions (Petroleum)'!$V$6,Model!AJ$1,'Assumptions (Petroleum)'!$V$9,'Assumptions (Petroleum)'!$V$4*Model!$N$2253*AVERAGE('Assumptions (Petroleum)'!$J$2:$L$2)/10^9),0)</f>
        <v>-0.00005734284786</v>
      </c>
      <c r="AB2321" s="177">
        <f>IF($N$2253&gt;0,PPMT('Assumptions (Petroleum)'!$V$6,Model!AK$1,'Assumptions (Petroleum)'!$V$9,'Assumptions (Petroleum)'!$V$4*Model!$N$2253*AVERAGE('Assumptions (Petroleum)'!$J$2:$L$2)/10^9),0)</f>
        <v>-0.00006006663313</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-0.0001962849169</v>
      </c>
      <c r="E2361" s="177">
        <f t="array" ref="E2361">SUM(IF(ISERROR(E2362:E2412),"",E2362:E2412))</f>
        <v>-0.0001870161204</v>
      </c>
      <c r="F2361" s="177">
        <f t="array" ref="F2361">SUM(IF(ISERROR(F2362:F2412),"",F2362:F2412))</f>
        <v>-0.0001773070562</v>
      </c>
      <c r="G2361" s="177">
        <f t="array" ref="G2361">SUM(IF(ISERROR(G2362:G2412),"",G2362:G2412))</f>
        <v>-0.0001671368113</v>
      </c>
      <c r="H2361" s="177">
        <f t="array" ref="H2361">SUM(IF(ISERROR(H2362:H2412),"",H2362:H2412))</f>
        <v>-0.0001564834799</v>
      </c>
      <c r="I2361" s="177">
        <f t="array" ref="I2361">SUM(IF(ISERROR(I2362:I2412),"",I2362:I2412))</f>
        <v>-0.0001759593754</v>
      </c>
      <c r="J2361" s="177">
        <f t="array" ref="J2361">SUM(IF(ISERROR(J2362:J2412),"",J2362:J2412))</f>
        <v>-0.0001628233091</v>
      </c>
      <c r="K2361" s="177">
        <f t="array" ref="K2361">SUM(IF(ISERROR(K2362:K2412),"",K2362:K2412))</f>
        <v>-0.0001490632797</v>
      </c>
      <c r="L2361" s="177">
        <f t="array" ref="L2361">SUM(IF(ISERROR(L2362:L2412),"",L2362:L2412))</f>
        <v>-0.0001346496489</v>
      </c>
      <c r="M2361" s="177">
        <f t="array" ref="M2361">SUM(IF(ISERROR(M2362:M2412),"",M2362:M2412))</f>
        <v>-0.0001195513706</v>
      </c>
      <c r="N2361" s="177">
        <f t="array" ref="N2361">SUM(IF(ISERROR(N2362:N2412),"",N2362:N2412))</f>
        <v>-0.0001352884434</v>
      </c>
      <c r="O2361" s="177">
        <f t="array" ref="O2361">SUM(IF(ISERROR(O2362:O2412),"",O2362:O2412))</f>
        <v>-0.0001172318174</v>
      </c>
      <c r="P2361" s="177">
        <f t="array" ref="P2361">SUM(IF(ISERROR(P2362:P2412),"",P2362:P2412))</f>
        <v>-0.00009831750175</v>
      </c>
      <c r="Q2361" s="177">
        <f t="array" ref="Q2361">SUM(IF(ISERROR(Q2362:Q2412),"",Q2362:Q2412))</f>
        <v>-0.00007850475608</v>
      </c>
      <c r="R2361" s="177">
        <f t="array" ref="R2361">SUM(IF(ISERROR(R2362:R2412),"",R2362:R2412))</f>
        <v>-0.00005775090498</v>
      </c>
      <c r="S2361" s="177">
        <f t="array" ref="S2361">SUM(IF(ISERROR(S2362:S2412),"",S2362:S2412))</f>
        <v>-0.00003601124595</v>
      </c>
      <c r="T2361" s="177">
        <f t="array" ref="T2361">SUM(IF(ISERROR(T2362:T2412),"",T2362:T2412))</f>
        <v>-0.00003183128312</v>
      </c>
      <c r="U2361" s="177">
        <f t="array" ref="U2361">SUM(IF(ISERROR(U2362:U2412),"",U2362:U2412))</f>
        <v>-0.00002745277205</v>
      </c>
      <c r="V2361" s="177">
        <f t="array" ref="V2361">SUM(IF(ISERROR(V2362:V2412),"",V2362:V2412))</f>
        <v>-0.00002286628171</v>
      </c>
      <c r="W2361" s="177">
        <f t="array" ref="W2361">SUM(IF(ISERROR(W2362:W2412),"",W2362:W2412))</f>
        <v>-0.00001806193307</v>
      </c>
      <c r="X2361" s="177">
        <f t="array" ref="X2361">SUM(IF(ISERROR(X2362:X2412),"",X2362:X2412))</f>
        <v>-0.00001302937788</v>
      </c>
      <c r="Y2361" s="177">
        <f t="array" ref="Y2361">SUM(IF(ISERROR(Y2362:Y2412),"",Y2362:Y2412))</f>
        <v>-0.00001065958291</v>
      </c>
      <c r="Z2361" s="177">
        <f t="array" ref="Z2361">SUM(IF(ISERROR(Z2362:Z2412),"",Z2362:Z2412))</f>
        <v>-0.000008177222684</v>
      </c>
      <c r="AA2361" s="177">
        <f t="array" ref="AA2361">SUM(IF(ISERROR(AA2362:AA2412),"",AA2362:AA2412))</f>
        <v>-0.000005576950347</v>
      </c>
      <c r="AB2361" s="177">
        <f t="array" ref="AB2361">SUM(IF(ISERROR(AB2362:AB2412),"",AB2362:AB2412))</f>
        <v>-0.000002853165074</v>
      </c>
      <c r="AC2361" s="177">
        <f t="array" ref="AC2361">SUM(IF(ISERROR(AC2362:AC2412),"",AC2362:AC2412))</f>
        <v>0</v>
      </c>
      <c r="AD2361" s="177">
        <f t="array" ref="AD2361">SUM(IF(ISERROR(AD2362:AD2412),"",AD2362:AD2412))</f>
        <v>0</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-0.0001962849169</v>
      </c>
      <c r="E2363" s="177">
        <f>IF($D$2253&gt;0,IPMT('Assumptions (Petroleum)'!$V$6,Model!X$1,'Assumptions (Petroleum)'!$V$9,'Assumptions (Petroleum)'!$V$4*Model!$D$2253*'Assumptions (Petroleum)'!$B$2/10^9),0)</f>
        <v>-0.0001870161204</v>
      </c>
      <c r="F2363" s="177">
        <f>IF($D$2253&gt;0,IPMT('Assumptions (Petroleum)'!$V$6,Model!Y$1,'Assumptions (Petroleum)'!$V$9,'Assumptions (Petroleum)'!$V$4*Model!$D$2253*'Assumptions (Petroleum)'!$B$2/10^9),0)</f>
        <v>-0.0001773070562</v>
      </c>
      <c r="G2363" s="177">
        <f>IF($D$2253&gt;0,IPMT('Assumptions (Petroleum)'!$V$6,Model!Z$1,'Assumptions (Petroleum)'!$V$9,'Assumptions (Petroleum)'!$V$4*Model!$D$2253*'Assumptions (Petroleum)'!$B$2/10^9),0)</f>
        <v>-0.0001671368113</v>
      </c>
      <c r="H2363" s="177">
        <f>IF($D$2253&gt;0,IPMT('Assumptions (Petroleum)'!$V$6,Model!AA$1,'Assumptions (Petroleum)'!$V$9,'Assumptions (Petroleum)'!$V$4*Model!$D$2253*'Assumptions (Petroleum)'!$B$2/10^9),0)</f>
        <v>-0.0001564834799</v>
      </c>
      <c r="I2363" s="177">
        <f>IF($D$2253&gt;0,IPMT('Assumptions (Petroleum)'!$V$6,Model!AB$1,'Assumptions (Petroleum)'!$V$9,'Assumptions (Petroleum)'!$V$4*Model!$D$2253*'Assumptions (Petroleum)'!$B$2/10^9),0)</f>
        <v>-0.0001453241152</v>
      </c>
      <c r="J2363" s="177">
        <f>IF($D$2253&gt;0,IPMT('Assumptions (Petroleum)'!$V$6,Model!AC$1,'Assumptions (Petroleum)'!$V$9,'Assumptions (Petroleum)'!$V$4*Model!$D$2253*'Assumptions (Petroleum)'!$B$2/10^9),0)</f>
        <v>-0.0001336346807</v>
      </c>
      <c r="K2363" s="177">
        <f>IF($D$2253&gt;0,IPMT('Assumptions (Petroleum)'!$V$6,Model!AD$1,'Assumptions (Petroleum)'!$V$9,'Assumptions (Petroleum)'!$V$4*Model!$D$2253*'Assumptions (Petroleum)'!$B$2/10^9),0)</f>
        <v>-0.000121389998</v>
      </c>
      <c r="L2363" s="177">
        <f>IF($D$2253&gt;0,IPMT('Assumptions (Petroleum)'!$V$6,Model!AE$1,'Assumptions (Petroleum)'!$V$9,'Assumptions (Petroleum)'!$V$4*Model!$D$2253*'Assumptions (Petroleum)'!$B$2/10^9),0)</f>
        <v>-0.0001085636929</v>
      </c>
      <c r="M2363" s="177">
        <f>IF($D$2253&gt;0,IPMT('Assumptions (Petroleum)'!$V$6,Model!AF$1,'Assumptions (Petroleum)'!$V$9,'Assumptions (Petroleum)'!$V$4*Model!$D$2253*'Assumptions (Petroleum)'!$B$2/10^9),0)</f>
        <v>-0.00009512813832</v>
      </c>
      <c r="N2363" s="177">
        <f>IF($D$2253&gt;0,IPMT('Assumptions (Petroleum)'!$V$6,Model!AG$1,'Assumptions (Petroleum)'!$V$9,'Assumptions (Petroleum)'!$V$4*Model!$D$2253*'Assumptions (Petroleum)'!$B$2/10^9),0)</f>
        <v>-0.0000810543949</v>
      </c>
      <c r="O2363" s="177">
        <f>IF($D$2253&gt;0,IPMT('Assumptions (Petroleum)'!$V$6,Model!AH$1,'Assumptions (Petroleum)'!$V$9,'Assumptions (Petroleum)'!$V$4*Model!$D$2253*'Assumptions (Petroleum)'!$B$2/10^9),0)</f>
        <v>-0.00006631214866</v>
      </c>
      <c r="P2363" s="177">
        <f>IF($D$2253&gt;0,IPMT('Assumptions (Petroleum)'!$V$6,Model!AI$1,'Assumptions (Petroleum)'!$V$9,'Assumptions (Petroleum)'!$V$4*Model!$D$2253*'Assumptions (Petroleum)'!$B$2/10^9),0)</f>
        <v>-0.00005086964573</v>
      </c>
      <c r="Q2363" s="177">
        <f>IF($D$2253&gt;0,IPMT('Assumptions (Petroleum)'!$V$6,Model!AJ$1,'Assumptions (Petroleum)'!$V$9,'Assumptions (Petroleum)'!$V$4*Model!$D$2253*'Assumptions (Petroleum)'!$B$2/10^9),0)</f>
        <v>-0.0000346936239</v>
      </c>
      <c r="R2363" s="177">
        <f>IF($D$2253&gt;0,IPMT('Assumptions (Petroleum)'!$V$6,Model!AK$1,'Assumptions (Petroleum)'!$V$9,'Assumptions (Petroleum)'!$V$4*Model!$D$2253*'Assumptions (Petroleum)'!$B$2/10^9),0)</f>
        <v>-0.00001774924104</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-0.00003063526023</v>
      </c>
      <c r="J2368" s="160">
        <f>IF($I$2253&gt;0,IPMT('Assumptions (Petroleum)'!$V$6,Model!X$1,'Assumptions (Petroleum)'!$V$9,'Assumptions (Petroleum)'!$V$4*Model!$I$2253*AVERAGE('Assumptions (Petroleum)'!$E$2:$G$2)/10^9),0)</f>
        <v>-0.00002918862849</v>
      </c>
      <c r="K2368" s="160">
        <f>IF($I$2253&gt;0,IPMT('Assumptions (Petroleum)'!$V$6,Model!Y$1,'Assumptions (Petroleum)'!$V$9,'Assumptions (Petroleum)'!$V$4*Model!$I$2253*AVERAGE('Assumptions (Petroleum)'!$E$2:$G$2)/10^9),0)</f>
        <v>-0.00002767328174</v>
      </c>
      <c r="L2368" s="160">
        <f>IF($I$2253&gt;0,IPMT('Assumptions (Petroleum)'!$V$6,Model!Z$1,'Assumptions (Petroleum)'!$V$9,'Assumptions (Petroleum)'!$V$4*Model!$I$2253*AVERAGE('Assumptions (Petroleum)'!$E$2:$G$2)/10^9),0)</f>
        <v>-0.00002608595602</v>
      </c>
      <c r="M2368" s="160">
        <f>IF($I$2253&gt;0,IPMT('Assumptions (Petroleum)'!$V$6,Model!AA$1,'Assumptions (Petroleum)'!$V$9,'Assumptions (Petroleum)'!$V$4*Model!$I$2253*AVERAGE('Assumptions (Petroleum)'!$E$2:$G$2)/10^9),0)</f>
        <v>-0.00002442323233</v>
      </c>
      <c r="N2368" s="160">
        <f>IF($I$2253&gt;0,IPMT('Assumptions (Petroleum)'!$V$6,Model!AB$1,'Assumptions (Petroleum)'!$V$9,'Assumptions (Petroleum)'!$V$4*Model!$I$2253*AVERAGE('Assumptions (Petroleum)'!$E$2:$G$2)/10^9),0)</f>
        <v>-0.00002268152926</v>
      </c>
      <c r="O2368" s="160">
        <f>IF($I$2253&gt;0,IPMT('Assumptions (Petroleum)'!$V$6,Model!AC$1,'Assumptions (Petroleum)'!$V$9,'Assumptions (Petroleum)'!$V$4*Model!$I$2253*AVERAGE('Assumptions (Petroleum)'!$E$2:$G$2)/10^9),0)</f>
        <v>-0.0000208570953</v>
      </c>
      <c r="P2368" s="160">
        <f>IF($I$2253&gt;0,IPMT('Assumptions (Petroleum)'!$V$6,Model!AD$1,'Assumptions (Petroleum)'!$V$9,'Assumptions (Petroleum)'!$V$4*Model!$I$2253*AVERAGE('Assumptions (Petroleum)'!$E$2:$G$2)/10^9),0)</f>
        <v>-0.00001894600073</v>
      </c>
      <c r="Q2368" s="160">
        <f>IF($I$2253&gt;0,IPMT('Assumptions (Petroleum)'!$V$6,Model!AE$1,'Assumptions (Petroleum)'!$V$9,'Assumptions (Petroleum)'!$V$4*Model!$I$2253*AVERAGE('Assumptions (Petroleum)'!$E$2:$G$2)/10^9),0)</f>
        <v>-0.00001694412916</v>
      </c>
      <c r="R2368" s="160">
        <f>IF($I$2253&gt;0,IPMT('Assumptions (Petroleum)'!$V$6,Model!AF$1,'Assumptions (Petroleum)'!$V$9,'Assumptions (Petroleum)'!$V$4*Model!$I$2253*AVERAGE('Assumptions (Petroleum)'!$E$2:$G$2)/10^9),0)</f>
        <v>-0.00001484716869</v>
      </c>
      <c r="S2368" s="160">
        <f>IF($I$2253&gt;0,IPMT('Assumptions (Petroleum)'!$V$6,Model!AG$1,'Assumptions (Petroleum)'!$V$9,'Assumptions (Petroleum)'!$V$4*Model!$I$2253*AVERAGE('Assumptions (Petroleum)'!$E$2:$G$2)/10^9),0)</f>
        <v>-0.0000126506026</v>
      </c>
      <c r="T2368" s="160">
        <f>IF($I$2253&gt;0,IPMT('Assumptions (Petroleum)'!$V$6,Model!AH$1,'Assumptions (Petroleum)'!$V$9,'Assumptions (Petroleum)'!$V$4*Model!$I$2253*AVERAGE('Assumptions (Petroleum)'!$E$2:$G$2)/10^9),0)</f>
        <v>-0.00001034969962</v>
      </c>
      <c r="U2368" s="160">
        <f>IF($I$2253&gt;0,IPMT('Assumptions (Petroleum)'!$V$6,Model!AI$1,'Assumptions (Petroleum)'!$V$9,'Assumptions (Petroleum)'!$V$4*Model!$I$2253*AVERAGE('Assumptions (Petroleum)'!$E$2:$G$2)/10^9),0)</f>
        <v>-0.000007939503755</v>
      </c>
      <c r="V2368" s="160">
        <f>IF($I$2253&gt;0,IPMT('Assumptions (Petroleum)'!$V$6,Model!AJ$1,'Assumptions (Petroleum)'!$V$9,'Assumptions (Petroleum)'!$V$4*Model!$I$2253*AVERAGE('Assumptions (Petroleum)'!$E$2:$G$2)/10^9),0)</f>
        <v>-0.000005414823581</v>
      </c>
      <c r="W2368" s="160">
        <f>IF($I$2253&gt;0,IPMT('Assumptions (Petroleum)'!$V$6,Model!AK$1,'Assumptions (Petroleum)'!$V$9,'Assumptions (Petroleum)'!$V$4*Model!$I$2253*AVERAGE('Assumptions (Petroleum)'!$E$2:$G$2)/10^9),0)</f>
        <v>-0.0000027702211</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v>
      </c>
      <c r="K2369" s="160">
        <f>IF($J$2253&gt;0,IPMT('Assumptions (Petroleum)'!$V$6,Model!X$1,'Assumptions (Petroleum)'!$V$9,'Assumptions (Petroleum)'!$V$4*Model!$J$2253*AVERAGE('Assumptions (Petroleum)'!$F$2:$H$2)/10^9),0)</f>
        <v>0</v>
      </c>
      <c r="L2369" s="160">
        <f>IF($J$2253&gt;0,IPMT('Assumptions (Petroleum)'!$V$6,Model!Y$1,'Assumptions (Petroleum)'!$V$9,'Assumptions (Petroleum)'!$V$4*Model!$J$2253*AVERAGE('Assumptions (Petroleum)'!$F$2:$H$2)/10^9),0)</f>
        <v>0</v>
      </c>
      <c r="M2369" s="160">
        <f>IF($J$2253&gt;0,IPMT('Assumptions (Petroleum)'!$V$6,Model!Z$1,'Assumptions (Petroleum)'!$V$9,'Assumptions (Petroleum)'!$V$4*Model!$J$2253*AVERAGE('Assumptions (Petroleum)'!$F$2:$H$2)/10^9),0)</f>
        <v>0</v>
      </c>
      <c r="N2369" s="160">
        <f>IF($J$2253&gt;0,IPMT('Assumptions (Petroleum)'!$V$6,Model!AA$1,'Assumptions (Petroleum)'!$V$9,'Assumptions (Petroleum)'!$V$4*Model!$J$2253*AVERAGE('Assumptions (Petroleum)'!$F$2:$H$2)/10^9),0)</f>
        <v>0</v>
      </c>
      <c r="O2369" s="160">
        <f>IF($J$2253&gt;0,IPMT('Assumptions (Petroleum)'!$V$6,Model!AB$1,'Assumptions (Petroleum)'!$V$9,'Assumptions (Petroleum)'!$V$4*Model!$J$2253*AVERAGE('Assumptions (Petroleum)'!$F$2:$H$2)/10^9),0)</f>
        <v>0</v>
      </c>
      <c r="P2369" s="160">
        <f>IF($J$2253&gt;0,IPMT('Assumptions (Petroleum)'!$V$6,Model!AC$1,'Assumptions (Petroleum)'!$V$9,'Assumptions (Petroleum)'!$V$4*Model!$J$2253*AVERAGE('Assumptions (Petroleum)'!$F$2:$H$2)/10^9),0)</f>
        <v>0</v>
      </c>
      <c r="Q2369" s="160">
        <f>IF($J$2253&gt;0,IPMT('Assumptions (Petroleum)'!$V$6,Model!AD$1,'Assumptions (Petroleum)'!$V$9,'Assumptions (Petroleum)'!$V$4*Model!$J$2253*AVERAGE('Assumptions (Petroleum)'!$F$2:$H$2)/10^9),0)</f>
        <v>0</v>
      </c>
      <c r="R2369" s="160">
        <f>IF($J$2253&gt;0,IPMT('Assumptions (Petroleum)'!$V$6,Model!AE$1,'Assumptions (Petroleum)'!$V$9,'Assumptions (Petroleum)'!$V$4*Model!$J$2253*AVERAGE('Assumptions (Petroleum)'!$F$2:$H$2)/10^9),0)</f>
        <v>0</v>
      </c>
      <c r="S2369" s="160">
        <f>IF($J$2253&gt;0,IPMT('Assumptions (Petroleum)'!$V$6,Model!AF$1,'Assumptions (Petroleum)'!$V$9,'Assumptions (Petroleum)'!$V$4*Model!$J$2253*AVERAGE('Assumptions (Petroleum)'!$F$2:$H$2)/10^9),0)</f>
        <v>0</v>
      </c>
      <c r="T2369" s="160">
        <f>IF($J$2253&gt;0,IPMT('Assumptions (Petroleum)'!$V$6,Model!AG$1,'Assumptions (Petroleum)'!$V$9,'Assumptions (Petroleum)'!$V$4*Model!$J$2253*AVERAGE('Assumptions (Petroleum)'!$F$2:$H$2)/10^9),0)</f>
        <v>0</v>
      </c>
      <c r="U2369" s="160">
        <f>IF($J$2253&gt;0,IPMT('Assumptions (Petroleum)'!$V$6,Model!AH$1,'Assumptions (Petroleum)'!$V$9,'Assumptions (Petroleum)'!$V$4*Model!$J$2253*AVERAGE('Assumptions (Petroleum)'!$F$2:$H$2)/10^9),0)</f>
        <v>0</v>
      </c>
      <c r="V2369" s="160">
        <f>IF($J$2253&gt;0,IPMT('Assumptions (Petroleum)'!$V$6,Model!AI$1,'Assumptions (Petroleum)'!$V$9,'Assumptions (Petroleum)'!$V$4*Model!$J$2253*AVERAGE('Assumptions (Petroleum)'!$F$2:$H$2)/10^9),0)</f>
        <v>0</v>
      </c>
      <c r="W2369" s="160">
        <f>IF($J$2253&gt;0,IPMT('Assumptions (Petroleum)'!$V$6,Model!AJ$1,'Assumptions (Petroleum)'!$V$9,'Assumptions (Petroleum)'!$V$4*Model!$J$2253*AVERAGE('Assumptions (Petroleum)'!$F$2:$H$2)/10^9),0)</f>
        <v>0</v>
      </c>
      <c r="X2369" s="160">
        <f>IF($J$2253&gt;0,IPMT('Assumptions (Petroleum)'!$V$6,Model!AK$1,'Assumptions (Petroleum)'!$V$9,'Assumptions (Petroleum)'!$V$4*Model!$J$2253*AVERAGE('Assumptions (Petroleum)'!$F$2:$H$2)/10^9),0)</f>
        <v>0</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-0.00003155251923</v>
      </c>
      <c r="O2373" s="177">
        <f>IF($N$2253&gt;0,IPMT('Assumptions (Petroleum)'!$V$6,Model!X$1,'Assumptions (Petroleum)'!$V$9,'Assumptions (Petroleum)'!$V$4*Model!$N$2253*AVERAGE('Assumptions (Petroleum)'!$J$2:$L$2)/10^9),0)</f>
        <v>-0.00003006257348</v>
      </c>
      <c r="P2373" s="177">
        <f>IF($N$2253&gt;0,IPMT('Assumptions (Petroleum)'!$V$6,Model!Y$1,'Assumptions (Petroleum)'!$V$9,'Assumptions (Petroleum)'!$V$4*Model!$N$2253*AVERAGE('Assumptions (Petroleum)'!$J$2:$L$2)/10^9),0)</f>
        <v>-0.0000285018553</v>
      </c>
      <c r="Q2373" s="177">
        <f>IF($N$2253&gt;0,IPMT('Assumptions (Petroleum)'!$V$6,Model!Z$1,'Assumptions (Petroleum)'!$V$9,'Assumptions (Petroleum)'!$V$4*Model!$N$2253*AVERAGE('Assumptions (Petroleum)'!$J$2:$L$2)/10^9),0)</f>
        <v>-0.00002686700301</v>
      </c>
      <c r="R2373" s="177">
        <f>IF($N$2253&gt;0,IPMT('Assumptions (Petroleum)'!$V$6,Model!AA$1,'Assumptions (Petroleum)'!$V$9,'Assumptions (Petroleum)'!$V$4*Model!$N$2253*AVERAGE('Assumptions (Petroleum)'!$J$2:$L$2)/10^9),0)</f>
        <v>-0.00002515449524</v>
      </c>
      <c r="S2373" s="177">
        <f>IF($N$2253&gt;0,IPMT('Assumptions (Petroleum)'!$V$6,Model!AB$1,'Assumptions (Petroleum)'!$V$9,'Assumptions (Petroleum)'!$V$4*Model!$N$2253*AVERAGE('Assumptions (Petroleum)'!$J$2:$L$2)/10^9),0)</f>
        <v>-0.00002336064335</v>
      </c>
      <c r="T2373" s="177">
        <f>IF($N$2253&gt;0,IPMT('Assumptions (Petroleum)'!$V$6,Model!AC$1,'Assumptions (Petroleum)'!$V$9,'Assumptions (Petroleum)'!$V$4*Model!$N$2253*AVERAGE('Assumptions (Petroleum)'!$J$2:$L$2)/10^9),0)</f>
        <v>-0.0000214815835</v>
      </c>
      <c r="U2373" s="177">
        <f>IF($N$2253&gt;0,IPMT('Assumptions (Petroleum)'!$V$6,Model!AD$1,'Assumptions (Petroleum)'!$V$9,'Assumptions (Petroleum)'!$V$4*Model!$N$2253*AVERAGE('Assumptions (Petroleum)'!$J$2:$L$2)/10^9),0)</f>
        <v>-0.0000195132683</v>
      </c>
      <c r="V2373" s="177">
        <f>IF($N$2253&gt;0,IPMT('Assumptions (Petroleum)'!$V$6,Model!AE$1,'Assumptions (Petroleum)'!$V$9,'Assumptions (Petroleum)'!$V$4*Model!$N$2253*AVERAGE('Assumptions (Petroleum)'!$J$2:$L$2)/10^9),0)</f>
        <v>-0.00001745145813</v>
      </c>
      <c r="W2373" s="177">
        <f>IF($N$2253&gt;0,IPMT('Assumptions (Petroleum)'!$V$6,Model!AF$1,'Assumptions (Petroleum)'!$V$9,'Assumptions (Petroleum)'!$V$4*Model!$N$2253*AVERAGE('Assumptions (Petroleum)'!$J$2:$L$2)/10^9),0)</f>
        <v>-0.00001529171197</v>
      </c>
      <c r="X2373" s="177">
        <f>IF($N$2253&gt;0,IPMT('Assumptions (Petroleum)'!$V$6,Model!AG$1,'Assumptions (Petroleum)'!$V$9,'Assumptions (Petroleum)'!$V$4*Model!$N$2253*AVERAGE('Assumptions (Petroleum)'!$J$2:$L$2)/10^9),0)</f>
        <v>-0.00001302937788</v>
      </c>
      <c r="Y2373" s="177">
        <f>IF($N$2253&gt;0,IPMT('Assumptions (Petroleum)'!$V$6,Model!AH$1,'Assumptions (Petroleum)'!$V$9,'Assumptions (Petroleum)'!$V$4*Model!$N$2253*AVERAGE('Assumptions (Petroleum)'!$J$2:$L$2)/10^9),0)</f>
        <v>-0.00001065958291</v>
      </c>
      <c r="Z2373" s="177">
        <f>IF($N$2253&gt;0,IPMT('Assumptions (Petroleum)'!$V$6,Model!AI$1,'Assumptions (Petroleum)'!$V$9,'Assumptions (Petroleum)'!$V$4*Model!$N$2253*AVERAGE('Assumptions (Petroleum)'!$J$2:$L$2)/10^9),0)</f>
        <v>-0.000008177222684</v>
      </c>
      <c r="AA2373" s="177">
        <f>IF($N$2253&gt;0,IPMT('Assumptions (Petroleum)'!$V$6,Model!AJ$1,'Assumptions (Petroleum)'!$V$9,'Assumptions (Petroleum)'!$V$4*Model!$N$2253*AVERAGE('Assumptions (Petroleum)'!$J$2:$L$2)/10^9),0)</f>
        <v>-0.000005576950347</v>
      </c>
      <c r="AB2373" s="177">
        <f>IF($N$2253&gt;0,IPMT('Assumptions (Petroleum)'!$V$6,Model!AK$1,'Assumptions (Petroleum)'!$V$9,'Assumptions (Petroleum)'!$V$4*Model!$N$2253*AVERAGE('Assumptions (Petroleum)'!$J$2:$L$2)/10^9),0)</f>
        <v>-0.000002853165074</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0.0003443595033</v>
      </c>
      <c r="E2413" s="177">
        <f t="shared" si="83"/>
        <v>0.0006542830563</v>
      </c>
      <c r="F2413" s="177">
        <f t="shared" si="83"/>
        <v>0.0005888547506</v>
      </c>
      <c r="G2413" s="177">
        <f t="shared" si="83"/>
        <v>0.0005303136351</v>
      </c>
      <c r="H2413" s="177">
        <f t="shared" si="83"/>
        <v>0.0004772822716</v>
      </c>
      <c r="I2413" s="177">
        <f t="shared" si="83"/>
        <v>0.0004828180117</v>
      </c>
      <c r="J2413" s="177">
        <f t="shared" si="83"/>
        <v>0.000508461748</v>
      </c>
      <c r="K2413" s="177">
        <f t="shared" si="83"/>
        <v>0.0004982499946</v>
      </c>
      <c r="L2413" s="177">
        <f t="shared" si="83"/>
        <v>0.0004898018816</v>
      </c>
      <c r="M2413" s="177">
        <f t="shared" si="83"/>
        <v>0.0004808362677</v>
      </c>
      <c r="N2413" s="177">
        <f t="shared" si="83"/>
        <v>0.0005293558337</v>
      </c>
      <c r="O2413" s="177">
        <f t="shared" si="83"/>
        <v>0.0005749396413</v>
      </c>
      <c r="P2413" s="177">
        <f t="shared" si="83"/>
        <v>0.0005651108539</v>
      </c>
      <c r="Q2413" s="177">
        <f t="shared" si="83"/>
        <v>0.0005551192265</v>
      </c>
      <c r="R2413" s="177">
        <f t="shared" si="83"/>
        <v>0.0005471757377</v>
      </c>
      <c r="S2413" s="177">
        <f t="shared" si="83"/>
        <v>0.0003356726623</v>
      </c>
      <c r="T2413" s="177">
        <f t="shared" si="83"/>
        <v>0.0001287396136</v>
      </c>
      <c r="U2413" s="177">
        <f t="shared" si="83"/>
        <v>0.0001288471058</v>
      </c>
      <c r="V2413" s="177">
        <f t="shared" si="83"/>
        <v>0.0001288503242</v>
      </c>
      <c r="W2413" s="177">
        <f t="shared" si="83"/>
        <v>0.0001288471058</v>
      </c>
      <c r="X2413" s="177">
        <f t="shared" si="83"/>
        <v>0.00009714014257</v>
      </c>
      <c r="Y2413" s="177">
        <f t="shared" si="83"/>
        <v>0.00006531925033</v>
      </c>
      <c r="Z2413" s="177">
        <f t="shared" si="83"/>
        <v>0.00006542996093</v>
      </c>
      <c r="AA2413" s="177">
        <f t="shared" si="83"/>
        <v>0.00006531925033</v>
      </c>
      <c r="AB2413" s="177">
        <f t="shared" si="83"/>
        <v>0.00006542996093</v>
      </c>
      <c r="AC2413" s="177">
        <f t="shared" si="83"/>
        <v>0.00003265962517</v>
      </c>
      <c r="AD2413" s="177">
        <f t="shared" si="83"/>
        <v>0</v>
      </c>
      <c r="AE2413" s="177">
        <f t="shared" si="83"/>
        <v>0</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0.0003443595033</v>
      </c>
      <c r="E2415" s="160">
        <f>IF($D$2253&gt;0,'Assumptions (Petroleum)'!W$10*Model!$D$2253*'Assumptions (Petroleum)'!$B$2/10^9,0)</f>
        <v>0.0006542830563</v>
      </c>
      <c r="F2415" s="160">
        <f>IF($D$2253&gt;0,'Assumptions (Petroleum)'!X$10*Model!$D$2253*'Assumptions (Petroleum)'!$B$2/10^9,0)</f>
        <v>0.0005888547506</v>
      </c>
      <c r="G2415" s="160">
        <f>IF($D$2253&gt;0,'Assumptions (Petroleum)'!Y$10*Model!$D$2253*'Assumptions (Petroleum)'!$B$2/10^9,0)</f>
        <v>0.0005303136351</v>
      </c>
      <c r="H2415" s="160">
        <f>IF($D$2253&gt;0,'Assumptions (Petroleum)'!Z$10*Model!$D$2253*'Assumptions (Petroleum)'!$B$2/10^9,0)</f>
        <v>0.0004772822716</v>
      </c>
      <c r="I2415" s="160">
        <f>IF($D$2253&gt;0,'Assumptions (Petroleum)'!AA$10*Model!$D$2253*'Assumptions (Petroleum)'!$B$2/10^9,0)</f>
        <v>0.0004290719411</v>
      </c>
      <c r="J2415" s="160">
        <f>IF($D$2253&gt;0,'Assumptions (Petroleum)'!AB$10*Model!$D$2253*'Assumptions (Petroleum)'!$B$2/10^9,0)</f>
        <v>0.0004063442139</v>
      </c>
      <c r="K2415" s="160">
        <f>IF($D$2253&gt;0,'Assumptions (Petroleum)'!AC$10*Model!$D$2253*'Assumptions (Petroleum)'!$B$2/10^9,0)</f>
        <v>0.0004063442139</v>
      </c>
      <c r="L2415" s="160">
        <f>IF($D$2253&gt;0,'Assumptions (Petroleum)'!AD$10*Model!$D$2253*'Assumptions (Petroleum)'!$B$2/10^9,0)</f>
        <v>0.0004070329329</v>
      </c>
      <c r="M2415" s="160">
        <f>IF($D$2253&gt;0,'Assumptions (Petroleum)'!AE$10*Model!$D$2253*'Assumptions (Petroleum)'!$B$2/10^9,0)</f>
        <v>0.0004063442139</v>
      </c>
      <c r="N2415" s="160">
        <f>IF($D$2253&gt;0,'Assumptions (Petroleum)'!AF$10*Model!$D$2253*'Assumptions (Petroleum)'!$B$2/10^9,0)</f>
        <v>0.0004070329329</v>
      </c>
      <c r="O2415" s="160">
        <f>IF($D$2253&gt;0,'Assumptions (Petroleum)'!AG$10*Model!$D$2253*'Assumptions (Petroleum)'!$B$2/10^9,0)</f>
        <v>0.0004063442139</v>
      </c>
      <c r="P2415" s="160">
        <f>IF($D$2253&gt;0,'Assumptions (Petroleum)'!AH$10*Model!$D$2253*'Assumptions (Petroleum)'!$B$2/10^9,0)</f>
        <v>0.0004070329329</v>
      </c>
      <c r="Q2415" s="160">
        <f>IF($D$2253&gt;0,'Assumptions (Petroleum)'!AI$10*Model!$D$2253*'Assumptions (Petroleum)'!$B$2/10^9,0)</f>
        <v>0.0004063442139</v>
      </c>
      <c r="R2415" s="160">
        <f>IF($D$2253&gt;0,'Assumptions (Petroleum)'!AJ$10*Model!$D$2253*'Assumptions (Petroleum)'!$B$2/10^9,0)</f>
        <v>0.0004070329329</v>
      </c>
      <c r="S2415" s="160">
        <f>IF($D$2253&gt;0,'Assumptions (Petroleum)'!AK$10*Model!$D$2253*'Assumptions (Petroleum)'!$B$2/10^9,0)</f>
        <v>0.0002031721069</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0.00005374607058</v>
      </c>
      <c r="J2420" s="160">
        <f>IF($I$2253&gt;0,'Assumptions (Petroleum)'!W$10*Model!$I$2253*AVERAGE('Assumptions (Petroleum)'!$E$2:$G$2)/10^9,0)</f>
        <v>0.0001021175341</v>
      </c>
      <c r="K2420" s="160">
        <f>IF($I$2253&gt;0,'Assumptions (Petroleum)'!X$10*Model!$I$2253*AVERAGE('Assumptions (Petroleum)'!$E$2:$G$2)/10^9,0)</f>
        <v>0.00009190578069</v>
      </c>
      <c r="L2420" s="160">
        <f>IF($I$2253&gt;0,'Assumptions (Petroleum)'!Y$10*Model!$I$2253*AVERAGE('Assumptions (Petroleum)'!$E$2:$G$2)/10^9,0)</f>
        <v>0.00008276894869</v>
      </c>
      <c r="M2420" s="160">
        <f>IF($I$2253&gt;0,'Assumptions (Petroleum)'!Z$10*Model!$I$2253*AVERAGE('Assumptions (Petroleum)'!$E$2:$G$2)/10^9,0)</f>
        <v>0.00007449205382</v>
      </c>
      <c r="N2420" s="160">
        <f>IF($I$2253&gt;0,'Assumptions (Petroleum)'!AA$10*Model!$I$2253*AVERAGE('Assumptions (Petroleum)'!$E$2:$G$2)/10^9,0)</f>
        <v>0.00006696760394</v>
      </c>
      <c r="O2420" s="160">
        <f>IF($I$2253&gt;0,'Assumptions (Petroleum)'!AB$10*Model!$I$2253*AVERAGE('Assumptions (Petroleum)'!$E$2:$G$2)/10^9,0)</f>
        <v>0.00006342036328</v>
      </c>
      <c r="P2420" s="160">
        <f>IF($I$2253&gt;0,'Assumptions (Petroleum)'!AC$10*Model!$I$2253*AVERAGE('Assumptions (Petroleum)'!$E$2:$G$2)/10^9,0)</f>
        <v>0.00006342036328</v>
      </c>
      <c r="Q2420" s="160">
        <f>IF($I$2253&gt;0,'Assumptions (Petroleum)'!AD$10*Model!$I$2253*AVERAGE('Assumptions (Petroleum)'!$E$2:$G$2)/10^9,0)</f>
        <v>0.00006352785542</v>
      </c>
      <c r="R2420" s="160">
        <f>IF($I$2253&gt;0,'Assumptions (Petroleum)'!AE$10*Model!$I$2253*AVERAGE('Assumptions (Petroleum)'!$E$2:$G$2)/10^9,0)</f>
        <v>0.00006342036328</v>
      </c>
      <c r="S2420" s="160">
        <f>IF($I$2253&gt;0,'Assumptions (Petroleum)'!AF$10*Model!$I$2253*AVERAGE('Assumptions (Petroleum)'!$E$2:$G$2)/10^9,0)</f>
        <v>0.00006352785542</v>
      </c>
      <c r="T2420" s="160">
        <f>IF($I$2253&gt;0,'Assumptions (Petroleum)'!AG$10*Model!$I$2253*AVERAGE('Assumptions (Petroleum)'!$E$2:$G$2)/10^9,0)</f>
        <v>0.00006342036328</v>
      </c>
      <c r="U2420" s="160">
        <f>IF($I$2253&gt;0,'Assumptions (Petroleum)'!AH$10*Model!$I$2253*AVERAGE('Assumptions (Petroleum)'!$E$2:$G$2)/10^9,0)</f>
        <v>0.00006352785542</v>
      </c>
      <c r="V2420" s="160">
        <f>IF($I$2253&gt;0,'Assumptions (Petroleum)'!AI$10*Model!$I$2253*AVERAGE('Assumptions (Petroleum)'!$E$2:$G$2)/10^9,0)</f>
        <v>0.00006342036328</v>
      </c>
      <c r="W2420" s="160">
        <f>IF($I$2253&gt;0,'Assumptions (Petroleum)'!AJ$10*Model!$I$2253*AVERAGE('Assumptions (Petroleum)'!$E$2:$G$2)/10^9,0)</f>
        <v>0.00006352785542</v>
      </c>
      <c r="X2420" s="160">
        <f>IF($I$2253&gt;0,'Assumptions (Petroleum)'!AK$10*Model!$I$2253*AVERAGE('Assumptions (Petroleum)'!$E$2:$G$2)/10^9,0)</f>
        <v>0.00003171018164</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v>
      </c>
      <c r="K2421" s="160">
        <f>IF($J$2253&gt;0,'Assumptions (Petroleum)'!W$10*Model!$J$2253*AVERAGE('Assumptions (Petroleum)'!$F$2:$H$2)/10^9,0)</f>
        <v>0</v>
      </c>
      <c r="L2421" s="160">
        <f>IF($J$2253&gt;0,'Assumptions (Petroleum)'!X$10*Model!$J$2253*AVERAGE('Assumptions (Petroleum)'!$F$2:$H$2)/10^9,0)</f>
        <v>0</v>
      </c>
      <c r="M2421" s="160">
        <f>IF($J$2253&gt;0,'Assumptions (Petroleum)'!Y$10*Model!$J$2253*AVERAGE('Assumptions (Petroleum)'!$F$2:$H$2)/10^9,0)</f>
        <v>0</v>
      </c>
      <c r="N2421" s="160">
        <f>IF($J$2253&gt;0,'Assumptions (Petroleum)'!Z$10*Model!$J$2253*AVERAGE('Assumptions (Petroleum)'!$F$2:$H$2)/10^9,0)</f>
        <v>0</v>
      </c>
      <c r="O2421" s="160">
        <f>IF($J$2253&gt;0,'Assumptions (Petroleum)'!AA$10*Model!$J$2253*AVERAGE('Assumptions (Petroleum)'!$F$2:$H$2)/10^9,0)</f>
        <v>0</v>
      </c>
      <c r="P2421" s="160">
        <f>IF($J$2253&gt;0,'Assumptions (Petroleum)'!AB$10*Model!$J$2253*AVERAGE('Assumptions (Petroleum)'!$F$2:$H$2)/10^9,0)</f>
        <v>0</v>
      </c>
      <c r="Q2421" s="160">
        <f>IF($J$2253&gt;0,'Assumptions (Petroleum)'!AC$10*Model!$J$2253*AVERAGE('Assumptions (Petroleum)'!$F$2:$H$2)/10^9,0)</f>
        <v>0</v>
      </c>
      <c r="R2421" s="160">
        <f>IF($J$2253&gt;0,'Assumptions (Petroleum)'!AD$10*Model!$J$2253*AVERAGE('Assumptions (Petroleum)'!$F$2:$H$2)/10^9,0)</f>
        <v>0</v>
      </c>
      <c r="S2421" s="160">
        <f>IF($J$2253&gt;0,'Assumptions (Petroleum)'!AE$10*Model!$J$2253*AVERAGE('Assumptions (Petroleum)'!$F$2:$H$2)/10^9,0)</f>
        <v>0</v>
      </c>
      <c r="T2421" s="160">
        <f>IF($J$2253&gt;0,'Assumptions (Petroleum)'!AF$10*Model!$J$2253*AVERAGE('Assumptions (Petroleum)'!$F$2:$H$2)/10^9,0)</f>
        <v>0</v>
      </c>
      <c r="U2421" s="160">
        <f>IF($J$2253&gt;0,'Assumptions (Petroleum)'!AG$10*Model!$J$2253*AVERAGE('Assumptions (Petroleum)'!$F$2:$H$2)/10^9,0)</f>
        <v>0</v>
      </c>
      <c r="V2421" s="160">
        <f>IF($J$2253&gt;0,'Assumptions (Petroleum)'!AH$10*Model!$J$2253*AVERAGE('Assumptions (Petroleum)'!$F$2:$H$2)/10^9,0)</f>
        <v>0</v>
      </c>
      <c r="W2421" s="160">
        <f>IF($J$2253&gt;0,'Assumptions (Petroleum)'!AI$10*Model!$J$2253*AVERAGE('Assumptions (Petroleum)'!$F$2:$H$2)/10^9,0)</f>
        <v>0</v>
      </c>
      <c r="X2421" s="160">
        <f>IF($J$2253&gt;0,'Assumptions (Petroleum)'!AJ$10*Model!$J$2253*AVERAGE('Assumptions (Petroleum)'!$F$2:$H$2)/10^9,0)</f>
        <v>0</v>
      </c>
      <c r="Y2421" s="160">
        <f>IF($J$2253&gt;0,'Assumptions (Petroleum)'!AK$10*Model!$J$2253*AVERAGE('Assumptions (Petroleum)'!$F$2:$H$2)/10^9,0)</f>
        <v>0</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0.00005535529689</v>
      </c>
      <c r="O2425" s="160">
        <f>IF($N$2253&gt;0,'Assumptions (Petroleum)'!W$10*Model!$N$2253*AVERAGE('Assumptions (Petroleum)'!$J$2:$L$2)/10^9,0)</f>
        <v>0.0001051750641</v>
      </c>
      <c r="P2425" s="160">
        <f>IF($N$2253&gt;0,'Assumptions (Petroleum)'!X$10*Model!$N$2253*AVERAGE('Assumptions (Petroleum)'!$J$2:$L$2)/10^9,0)</f>
        <v>0.00009465755768</v>
      </c>
      <c r="Q2425" s="160">
        <f>IF($N$2253&gt;0,'Assumptions (Petroleum)'!Y$10*Model!$N$2253*AVERAGE('Assumptions (Petroleum)'!$J$2:$L$2)/10^9,0)</f>
        <v>0.00008524715721</v>
      </c>
      <c r="R2425" s="160">
        <f>IF($N$2253&gt;0,'Assumptions (Petroleum)'!Z$10*Model!$N$2253*AVERAGE('Assumptions (Petroleum)'!$J$2:$L$2)/10^9,0)</f>
        <v>0.00007672244149</v>
      </c>
      <c r="S2425" s="160">
        <f>IF($N$2253&gt;0,'Assumptions (Petroleum)'!AA$10*Model!$N$2253*AVERAGE('Assumptions (Petroleum)'!$J$2:$L$2)/10^9,0)</f>
        <v>0.00006897269993</v>
      </c>
      <c r="T2425" s="160">
        <f>IF($N$2253&gt;0,'Assumptions (Petroleum)'!AB$10*Model!$N$2253*AVERAGE('Assumptions (Petroleum)'!$J$2:$L$2)/10^9,0)</f>
        <v>0.00006531925033</v>
      </c>
      <c r="U2425" s="160">
        <f>IF($N$2253&gt;0,'Assumptions (Petroleum)'!AC$10*Model!$N$2253*AVERAGE('Assumptions (Petroleum)'!$J$2:$L$2)/10^9,0)</f>
        <v>0.00006531925033</v>
      </c>
      <c r="V2425" s="160">
        <f>IF($N$2253&gt;0,'Assumptions (Petroleum)'!AD$10*Model!$N$2253*AVERAGE('Assumptions (Petroleum)'!$J$2:$L$2)/10^9,0)</f>
        <v>0.00006542996093</v>
      </c>
      <c r="W2425" s="160">
        <f>IF($N$2253&gt;0,'Assumptions (Petroleum)'!AE$10*Model!$N$2253*AVERAGE('Assumptions (Petroleum)'!$J$2:$L$2)/10^9,0)</f>
        <v>0.00006531925033</v>
      </c>
      <c r="X2425" s="160">
        <f>IF($N$2253&gt;0,'Assumptions (Petroleum)'!AF$10*Model!$N$2253*AVERAGE('Assumptions (Petroleum)'!$J$2:$L$2)/10^9,0)</f>
        <v>0.00006542996093</v>
      </c>
      <c r="Y2425" s="160">
        <f>IF($N$2253&gt;0,'Assumptions (Petroleum)'!AG$10*Model!$N$2253*AVERAGE('Assumptions (Petroleum)'!$J$2:$L$2)/10^9,0)</f>
        <v>0.00006531925033</v>
      </c>
      <c r="Z2425" s="160">
        <f>IF($N$2253&gt;0,'Assumptions (Petroleum)'!AH$10*Model!$N$2253*AVERAGE('Assumptions (Petroleum)'!$J$2:$L$2)/10^9,0)</f>
        <v>0.00006542996093</v>
      </c>
      <c r="AA2425" s="160">
        <f>IF($N$2253&gt;0,'Assumptions (Petroleum)'!AI$10*Model!$N$2253*AVERAGE('Assumptions (Petroleum)'!$J$2:$L$2)/10^9,0)</f>
        <v>0.00006531925033</v>
      </c>
      <c r="AB2425" s="160">
        <f>IF($N$2253&gt;0,'Assumptions (Petroleum)'!AJ$10*Model!$N$2253*AVERAGE('Assumptions (Petroleum)'!$J$2:$L$2)/10^9,0)</f>
        <v>0.00006542996093</v>
      </c>
      <c r="AC2425" s="160">
        <f>IF($N$2253&gt;0,'Assumptions (Petroleum)'!AK$10*Model!$N$2253*AVERAGE('Assumptions (Petroleum)'!$J$2:$L$2)/10^9,0)</f>
        <v>0.00003265962517</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0.1147403868</v>
      </c>
      <c r="D2465" s="219">
        <f>IF(Model!D2251+Model!D2252-D2250-D2413+D2361&gt;0,(1-'Assumptions (Petroleum)'!C24)*(Model!D2251+Model!D2252-D2250-D2413+D2361)+Model!D2413-D2308+Model!D2309,Model!D2251+Model!D2252-D2250+D2361-D2308+Model!D2309)</f>
        <v>0.119596114</v>
      </c>
      <c r="E2465" s="219">
        <f>IF(Model!E2251+Model!E2252-E2250-E2413+E2361&gt;0,(1-'Assumptions (Petroleum)'!D24)*(Model!E2251+Model!E2252-E2250-E2413+E2361)+Model!E2413-E2308+Model!E2309,Model!E2251+Model!E2252-E2250+E2361-E2308+Model!E2309)</f>
        <v>0.06192287292</v>
      </c>
      <c r="F2465" s="219">
        <f>IF(Model!F2251+Model!F2252-F2250-F2413+F2361&gt;0,(1-'Assumptions (Petroleum)'!E24)*(Model!F2251+Model!F2252-F2250-F2413+F2361)+Model!F2413-F2308+Model!F2309,Model!F2251+Model!F2252-F2250+F2361-F2308+Model!F2309)</f>
        <v>0.1180758545</v>
      </c>
      <c r="G2465" s="219">
        <f>IF(Model!G2251+Model!G2252-G2250-G2413+G2361&gt;0,(1-'Assumptions (Petroleum)'!F24)*(Model!G2251+Model!G2252-G2250-G2413+G2361)+Model!G2413-G2308+Model!G2309,Model!G2251+Model!G2252-G2250+G2361-G2308+Model!G2309)</f>
        <v>0.08507551203</v>
      </c>
      <c r="H2465" s="219">
        <f>IF(Model!H2251+Model!H2252-H2250-H2413+H2361&gt;0,(1-'Assumptions (Petroleum)'!G24)*(Model!H2251+Model!H2252-H2250-H2413+H2361)+Model!H2413-H2308+Model!H2309,Model!H2251+Model!H2252-H2250+H2361-H2308+Model!H2309)</f>
        <v>0.09487745094</v>
      </c>
      <c r="I2465" s="219">
        <f>IF(Model!I2251+Model!I2252-I2250-I2413+I2361&gt;0,(1-'Assumptions (Petroleum)'!H24)*(Model!I2251+Model!I2252-I2250-I2413+I2361)+Model!I2413-I2308+Model!I2309,Model!I2251+Model!I2252-I2250+I2361-I2308+Model!I2309)</f>
        <v>0.09621572939</v>
      </c>
      <c r="J2465" s="219">
        <f>IF(Model!J2251+Model!J2252-J2250-J2413+J2361&gt;0,(1-'Assumptions (Petroleum)'!I24)*(Model!J2251+Model!J2252-J2250-J2413+J2361)+Model!J2413-J2308+Model!J2309,Model!J2251+Model!J2252-J2250+J2361-J2308+Model!J2309)</f>
        <v>0.07129492554</v>
      </c>
      <c r="K2465" s="219">
        <f>IF(Model!K2251+Model!K2252-K2250-K2413+K2361&gt;0,(1-'Assumptions (Petroleum)'!J24)*(Model!K2251+Model!K2252-K2250-K2413+K2361)+Model!K2413-K2308+Model!K2309,Model!K2251+Model!K2252-K2250+K2361-K2308+Model!K2309)</f>
        <v>0.06516216094</v>
      </c>
      <c r="L2465" s="219">
        <f>IF(Model!L2251+Model!L2252-L2250-L2413+L2361&gt;0,(1-'Assumptions (Petroleum)'!K24)*(Model!L2251+Model!L2252-L2250-L2413+L2361)+Model!L2413-L2308+Model!L2309,Model!L2251+Model!L2252-L2250+L2361-L2308+Model!L2309)</f>
        <v>0.06092486674</v>
      </c>
      <c r="M2465" s="219">
        <f>IF(Model!M2251+Model!M2252-M2250-M2413+M2361&gt;0,(1-'Assumptions (Petroleum)'!L24)*(Model!M2251+Model!M2252-M2250-M2413+M2361)+Model!M2413-M2308+Model!M2309,Model!M2251+Model!M2252-M2250+M2361-M2308+Model!M2309)</f>
        <v>0.03123839145</v>
      </c>
      <c r="N2465" s="219">
        <f>IF(Model!N2251+Model!N2252-N2250-N2413+N2361&gt;0,(1-'Assumptions (Petroleum)'!M24)*(Model!N2251+Model!N2252-N2250-N2413+N2361)+Model!N2413-N2308+Model!N2309,Model!N2251+Model!N2252-N2250+N2361-N2308+Model!N2309)</f>
        <v>0.04184485167</v>
      </c>
      <c r="O2465" s="219">
        <f>IF(Model!O2251+Model!O2252-O2250-O2413+O2361&gt;0,(1-'Assumptions (Petroleum)'!N24)*(Model!O2251+Model!O2252-O2250-O2413+O2361)+Model!O2413-O2308+Model!O2309,Model!O2251+Model!O2252-O2250+O2361-O2308+Model!O2309)</f>
        <v>0.05485666711</v>
      </c>
      <c r="P2465" s="219">
        <f>IF(Model!P2251+Model!P2252-P2250-P2413+P2361&gt;0,(1-'Assumptions (Petroleum)'!O24)*(Model!P2251+Model!P2252-P2250-P2413+P2361)+Model!P2413-P2308+Model!P2309,Model!P2251+Model!P2252-P2250+P2361-P2308+Model!P2309)</f>
        <v>0.03885532833</v>
      </c>
      <c r="Q2465" s="219">
        <f>IF(Model!Q2251+Model!Q2252-Q2250-Q2413+Q2361&gt;0,(1-'Assumptions (Petroleum)'!P24)*(Model!Q2251+Model!Q2252-Q2250-Q2413+Q2361)+Model!Q2413-Q2308+Model!Q2309,Model!Q2251+Model!Q2252-Q2250+Q2361-Q2308+Model!Q2309)</f>
        <v>0.01149894237</v>
      </c>
      <c r="R2465" s="219">
        <f>IF(Model!R2251+Model!R2252-R2250-R2413+R2361&gt;0,(1-'Assumptions (Petroleum)'!Q24)*(Model!R2251+Model!R2252-R2250-R2413+R2361)+Model!R2413-R2308+Model!R2309,Model!R2251+Model!R2252-R2250+R2361-R2308+Model!R2309)</f>
        <v>0.007808245778</v>
      </c>
      <c r="S2465" s="219">
        <f>IF(Model!S2251+Model!S2252-S2250-S2413+S2361&gt;0,(1-'Assumptions (Petroleum)'!R24)*(Model!S2251+Model!S2252-S2250-S2413+S2361)+Model!S2413-S2308+Model!S2309,Model!S2251+Model!S2252-S2250+S2361-S2308+Model!S2309)</f>
        <v>0.006970111715</v>
      </c>
      <c r="T2465" s="219">
        <f>IF(Model!T2251+Model!T2252-T2250-T2413+T2361&gt;0,(1-'Assumptions (Petroleum)'!S24)*(Model!T2251+Model!T2252-T2250-T2413+T2361)+Model!T2413-T2308+Model!T2309,Model!T2251+Model!T2252-T2250+T2361-T2308+Model!T2309)</f>
        <v>0.005419327002</v>
      </c>
      <c r="U2465" s="219">
        <f>IF(Model!U2251+Model!U2252-U2250-U2413+U2361&gt;0,(1-'Assumptions (Petroleum)'!T24)*(Model!U2251+Model!U2252-U2250-U2413+U2361)+Model!U2413-U2308+Model!U2309,Model!U2251+Model!U2252-U2250+U2361-U2308+Model!U2309)</f>
        <v>0.005123031781</v>
      </c>
      <c r="V2465" s="219">
        <f>IF(Model!V2251+Model!V2252-V2250-V2413+V2361&gt;0,(1-'Assumptions (Petroleum)'!U24)*(Model!V2251+Model!V2252-V2250-V2413+V2361)+Model!V2413-V2308+Model!V2309,Model!V2251+Model!V2252-V2250+V2361-V2308+Model!V2309)</f>
        <v>0.005187590166</v>
      </c>
      <c r="W2465" s="219">
        <f>IF(Model!W2251+Model!W2252-W2250-W2413+W2361&gt;0,(1-'Assumptions (Petroleum)'!V24)*(Model!W2251+Model!W2252-W2250-W2413+W2361)+Model!W2413-W2308+Model!W2309,Model!W2251+Model!W2252-W2250+W2361-W2308+Model!W2309)</f>
        <v>0.005447077015</v>
      </c>
      <c r="X2465" s="219">
        <f>IF(Model!X2251+Model!X2252-X2250-X2413+X2361&gt;0,(1-'Assumptions (Petroleum)'!W24)*(Model!X2251+Model!X2252-X2250-X2413+X2361)+Model!X2413-X2308+Model!X2309,Model!X2251+Model!X2252-X2250+X2361-X2308+Model!X2309)</f>
        <v>0.005341141159</v>
      </c>
      <c r="Y2465" s="219">
        <f>IF(Model!Y2251+Model!Y2252-Y2250-Y2413+Y2361&gt;0,(1-'Assumptions (Petroleum)'!X24)*(Model!Y2251+Model!Y2252-Y2250-Y2413+Y2361)+Model!Y2413-Y2308+Model!Y2309,Model!Y2251+Model!Y2252-Y2250+Y2361-Y2308+Model!Y2309)</f>
        <v>0.005183558865</v>
      </c>
      <c r="Z2465" s="219">
        <f>IF(Model!Z2251+Model!Z2252-Z2250-Z2413+Z2361&gt;0,(1-'Assumptions (Petroleum)'!Y24)*(Model!Z2251+Model!Z2252-Z2250-Z2413+Z2361)+Model!Z2413-Z2308+Model!Z2309,Model!Z2251+Model!Z2252-Z2250+Z2361-Z2308+Model!Z2309)</f>
        <v>0.005075154475</v>
      </c>
      <c r="AA2465" s="219">
        <f>IF(Model!AA2251+Model!AA2252-AA2250-AA2413+AA2361&gt;0,(1-'Assumptions (Petroleum)'!Z24)*(Model!AA2251+Model!AA2252-AA2250-AA2413+AA2361)+Model!AA2413-AA2308+Model!AA2309,Model!AA2251+Model!AA2252-AA2250+AA2361-AA2308+Model!AA2309)</f>
        <v>0.004978759333</v>
      </c>
      <c r="AB2465" s="219">
        <f>IF(Model!AB2251+Model!AB2252-AB2250-AB2413+AB2361&gt;0,(1-'Assumptions (Petroleum)'!AA24)*(Model!AB2251+Model!AB2252-AB2250-AB2413+AB2361)+Model!AB2413-AB2308+Model!AB2309,Model!AB2251+Model!AB2252-AB2250+AB2361-AB2308+Model!AB2309)</f>
        <v>0.004932904441</v>
      </c>
      <c r="AC2465" s="219">
        <f>IF(Model!AC2251+Model!AC2252-AC2250-AC2413+AC2361&gt;0,(1-'Assumptions (Petroleum)'!AB24)*(Model!AC2251+Model!AC2252-AC2250-AC2413+AC2361)+Model!AC2413-AC2308+Model!AC2309,Model!AC2251+Model!AC2252-AC2250+AC2361-AC2308+Model!AC2309)</f>
        <v>0.004862930991</v>
      </c>
      <c r="AD2465" s="219">
        <f>IF(Model!AD2251+Model!AD2252-AD2250-AD2413+AD2361&gt;0,(1-'Assumptions (Petroleum)'!AC24)*(Model!AD2251+Model!AD2252-AD2250-AD2413+AD2361)+Model!AD2413-AD2308+Model!AD2309,Model!AD2251+Model!AD2252-AD2250+AD2361-AD2308+Model!AD2309)</f>
        <v>0.004746091752</v>
      </c>
      <c r="AE2465" s="219">
        <f>IF(Model!AE2251+Model!AE2252-AE2250-AE2413+AE2361&gt;0,(1-'Assumptions (Petroleum)'!AD24)*(Model!AE2251+Model!AE2252-AE2250-AE2413+AE2361)+Model!AE2413-AE2308+Model!AE2309,Model!AE2251+Model!AE2252-AE2250+AE2361-AE2308+Model!AE2309)</f>
        <v>0.004617923355</v>
      </c>
      <c r="AF2465" s="219">
        <f>IF(Model!AF2251+Model!AF2252-AF2250-AF2413+AF2361&gt;0,(1-'Assumptions (Petroleum)'!AE24)*(Model!AF2251+Model!AF2252-AF2250-AF2413+AF2361)+Model!AF2413-AF2308+Model!AF2309,Model!AF2251+Model!AF2252-AF2250+AF2361-AF2308+Model!AF2309)</f>
        <v>0.004488662834</v>
      </c>
      <c r="AG2465" s="219">
        <f>IF(Model!AG2251+Model!AG2252-AG2250-AG2413+AG2361&gt;0,(1-'Assumptions (Petroleum)'!AF24)*(Model!AG2251+Model!AG2252-AG2250-AG2413+AG2361)+Model!AG2413-AG2308+Model!AG2309,Model!AG2251+Model!AG2252-AG2250+AG2361-AG2308+Model!AG2309)</f>
        <v>0.004353391446</v>
      </c>
      <c r="AH2465" s="219">
        <f>IF(Model!AH2251+Model!AH2252-AH2250-AH2413+AH2361&gt;0,(1-'Assumptions (Petroleum)'!AG24)*(Model!AH2251+Model!AH2252-AH2250-AH2413+AH2361)+Model!AH2413-AH2308+Model!AH2309,Model!AH2251+Model!AH2252-AH2250+AH2361-AH2308+Model!AH2309)</f>
        <v>0.004219392563</v>
      </c>
      <c r="AI2465" s="219">
        <f>IF(Model!AI2251+Model!AI2252-AI2250-AI2413+AI2361&gt;0,(1-'Assumptions (Petroleum)'!AH24)*(Model!AI2251+Model!AI2252-AI2250-AI2413+AI2361)+Model!AI2413-AI2308+Model!AI2309,Model!AI2251+Model!AI2252-AI2250+AI2361-AI2308+Model!AI2309)</f>
        <v>0.004056885576</v>
      </c>
      <c r="AJ2465" s="219">
        <f>IF(Model!AJ2251+Model!AJ2252-AJ2250-AJ2413+AJ2361&gt;0,(1-'Assumptions (Petroleum)'!AI24)*(Model!AJ2251+Model!AJ2252-AJ2250-AJ2413+AJ2361)+Model!AJ2413-AJ2308+Model!AJ2309,Model!AJ2251+Model!AJ2252-AJ2250+AJ2361-AJ2308+Model!AJ2309)</f>
        <v>0.003885971813</v>
      </c>
      <c r="AK2465" s="219">
        <f>IF(Model!AK2251+Model!AK2252-AK2250-AK2413+AK2361&gt;0,(1-'Assumptions (Petroleum)'!AJ24)*(Model!AK2251+Model!AK2252-AK2250-AK2413+AK2361)+Model!AK2413-AK2308+Model!AK2309,Model!AK2251+Model!AK2252-AK2250+AK2361-AK2308+Model!AK2309)</f>
        <v>0.003709752984</v>
      </c>
      <c r="AL2465" s="219">
        <f>IF(Model!AL2251+Model!AL2252-AL2250-AL2413+AL2361&gt;0,(1-'Assumptions (Petroleum)'!AK24)*(Model!AL2251+Model!AL2252-AL2250-AL2413+AL2361)+Model!AL2413-AL2308+Model!AL2309,Model!AL2251+Model!AL2252-AL2250+AL2361-AL2308+Model!AL2309)</f>
        <v>0.003534309781</v>
      </c>
      <c r="AM2465" s="219">
        <f>IF(Model!AM2251+Model!AM2252-AM2250-AM2413+AM2361&gt;0,(1-'Assumptions (Petroleum)'!AL24)*(Model!AM2251+Model!AM2252-AM2250-AM2413+AM2361)+Model!AM2413-AM2308+Model!AM2309,Model!AM2251+Model!AM2252-AM2250+AM2361-AM2308+Model!AM2309)</f>
        <v>0.003368639451</v>
      </c>
      <c r="AN2465" s="219">
        <f>IF(Model!AN2251+Model!AN2252-AN2250-AN2413+AN2361&gt;0,(1-'Assumptions (Petroleum)'!AM24)*(Model!AN2251+Model!AN2252-AN2250-AN2413+AN2361)+Model!AN2413-AN2308+Model!AN2309,Model!AN2251+Model!AN2252-AN2250+AN2361-AN2308+Model!AN2309)</f>
        <v>0.003190233025</v>
      </c>
      <c r="AO2465" s="219">
        <f>IF(Model!AO2251+Model!AO2252-AO2250-AO2413+AO2361&gt;0,(1-'Assumptions (Petroleum)'!AN24)*(Model!AO2251+Model!AO2252-AO2250-AO2413+AO2361)+Model!AO2413-AO2308+Model!AO2309,Model!AO2251+Model!AO2252-AO2250+AO2361-AO2308+Model!AO2309)</f>
        <v>0.003013682236</v>
      </c>
      <c r="AP2465" s="219">
        <f>IF(Model!AP2251+Model!AP2252-AP2250-AP2413+AP2361&gt;0,(1-'Assumptions (Petroleum)'!AO24)*(Model!AP2251+Model!AP2252-AP2250-AP2413+AP2361)+Model!AP2413-AP2308+Model!AP2309,Model!AP2251+Model!AP2252-AP2250+AP2361-AP2308+Model!AP2309)</f>
        <v>0.002826744151</v>
      </c>
      <c r="AQ2465" s="219">
        <f>IF(Model!AQ2251+Model!AQ2252-AQ2250-AQ2413+AQ2361&gt;0,(1-'Assumptions (Petroleum)'!AP24)*(Model!AQ2251+Model!AQ2252-AQ2250-AQ2413+AQ2361)+Model!AQ2413-AQ2308+Model!AQ2309,Model!AQ2251+Model!AQ2252-AQ2250+AQ2361-AQ2308+Model!AQ2309)</f>
        <v>0.002623206572</v>
      </c>
      <c r="AR2465" s="219">
        <f>IF(Model!AR2251+Model!AR2252-AR2250-AR2413+AR2361&gt;0,(1-'Assumptions (Petroleum)'!AQ24)*(Model!AR2251+Model!AR2252-AR2250-AR2413+AR2361)+Model!AR2413-AR2308+Model!AR2309,Model!AR2251+Model!AR2252-AR2250+AR2361-AR2308+Model!AR2309)</f>
        <v>0.002407456166</v>
      </c>
      <c r="AS2465" s="219">
        <f>IF(Model!AS2251+Model!AS2252-AS2250-AS2413+AS2361&gt;0,(1-'Assumptions (Petroleum)'!AR24)*(Model!AS2251+Model!AS2252-AS2250-AS2413+AS2361)+Model!AS2413-AS2308+Model!AS2309,Model!AS2251+Model!AS2252-AS2250+AS2361-AS2308+Model!AS2309)</f>
        <v>0.002180813034</v>
      </c>
      <c r="AT2465" s="219">
        <f>IF(Model!AT2251+Model!AT2252-AT2250-AT2413+AT2361&gt;0,(1-'Assumptions (Petroleum)'!AS24)*(Model!AT2251+Model!AT2252-AT2250-AT2413+AT2361)+Model!AT2413-AT2308+Model!AT2309,Model!AT2251+Model!AT2252-AT2250+AT2361-AT2308+Model!AT2309)</f>
        <v>0.001946475604</v>
      </c>
      <c r="AU2465" s="219">
        <f>IF(Model!AU2251+Model!AU2252-AU2250-AU2413+AU2361&gt;0,(1-'Assumptions (Petroleum)'!AT24)*(Model!AU2251+Model!AU2252-AU2250-AU2413+AU2361)+Model!AU2413-AU2308+Model!AU2309,Model!AU2251+Model!AU2252-AU2250+AU2361-AU2308+Model!AU2309)</f>
        <v>0.001703781508</v>
      </c>
      <c r="AV2465" s="219">
        <f>IF(Model!AV2251+Model!AV2252-AV2250-AV2413+AV2361&gt;0,(1-'Assumptions (Petroleum)'!AU24)*(Model!AV2251+Model!AV2252-AV2250-AV2413+AV2361)+Model!AV2413-AV2308+Model!AV2309,Model!AV2251+Model!AV2252-AV2250+AV2361-AV2308+Model!AV2309)</f>
        <v>0.001450099073</v>
      </c>
      <c r="AW2465" s="219">
        <f>IF(Model!AW2251+Model!AW2252-AW2250-AW2413+AW2361&gt;0,(1-'Assumptions (Petroleum)'!AV24)*(Model!AW2251+Model!AW2252-AW2250-AW2413+AW2361)+Model!AW2413-AW2308+Model!AW2309,Model!AW2251+Model!AW2252-AW2250+AW2361-AW2308+Model!AW2309)</f>
        <v>0.001181683742</v>
      </c>
      <c r="AX2465" s="219">
        <f>IF(Model!AX2251+Model!AX2252-AX2250-AX2413+AX2361&gt;0,(1-'Assumptions (Petroleum)'!AW24)*(Model!AX2251+Model!AX2252-AX2250-AX2413+AX2361)+Model!AX2413-AX2308+Model!AX2309,Model!AX2251+Model!AX2252-AX2250+AX2361-AX2308+Model!AX2309)</f>
        <v>0.000906442162</v>
      </c>
      <c r="AY2465" s="219">
        <f>IF(Model!AY2251+Model!AY2252-AY2250-AY2413+AY2361&gt;0,(1-'Assumptions (Petroleum)'!AX24)*(Model!AY2251+Model!AY2252-AY2250-AY2413+AY2361)+Model!AY2413-AY2308+Model!AY2309,Model!AY2251+Model!AY2252-AY2250+AY2361-AY2308+Model!AY2309)</f>
        <v>0.0006287228831</v>
      </c>
      <c r="AZ2465" s="219">
        <f>IF(Model!AZ2251+Model!AZ2252-AZ2250-AZ2413+AZ2361&gt;0,(1-'Assumptions (Petroleum)'!AY24)*(Model!AZ2251+Model!AZ2252-AZ2250-AZ2413+AZ2361)+Model!AZ2413-AZ2308+Model!AZ2309,Model!AZ2251+Model!AZ2252-AZ2250+AZ2361-AZ2308+Model!AZ2309)</f>
        <v>0.000323343635</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0.06326667996</v>
      </c>
      <c r="D2466" s="219">
        <f>IF(D2251+D2252-D2250-D2413+D2361&gt;0,'Assumptions (Petroleum)'!C24*(D2251+D2252-D2250-D2413+D2361)-'Assumptions (Petroleum)'!C25*Model!D2248/10^3,'Assumptions (Petroleum)'!C25*Model!D2248/10^3)</f>
        <v>0.06431755456</v>
      </c>
      <c r="E2466" s="219">
        <f>IF(E2251+E2252-E2250-E2413+E2361&gt;0,'Assumptions (Petroleum)'!D24*(E2251+E2252-E2250-E2413+E2361)-'Assumptions (Petroleum)'!D25*Model!E2248/10^3,'Assumptions (Petroleum)'!D25*Model!E2248/10^3)</f>
        <v>0.03310084142</v>
      </c>
      <c r="F2466" s="219">
        <f>IF(F2251+F2252-F2250-F2413+F2361&gt;0,'Assumptions (Petroleum)'!E24*(F2251+F2252-F2250-F2413+F2361)-'Assumptions (Petroleum)'!E25*Model!F2248/10^3,'Assumptions (Petroleum)'!E25*Model!F2248/10^3)</f>
        <v>0.06345317953</v>
      </c>
      <c r="G2466" s="219">
        <f>IF(G2251+G2252-G2250-G2413+G2361&gt;0,'Assumptions (Petroleum)'!F24*(G2251+G2252-G2250-G2413+G2361)-'Assumptions (Petroleum)'!F25*Model!G2248/10^3,'Assumptions (Petroleum)'!F25*Model!G2248/10^3)</f>
        <v>0.04572226797</v>
      </c>
      <c r="H2466" s="219">
        <f>IF(H2251+H2252-H2250-H2413+H2361&gt;0,'Assumptions (Petroleum)'!G24*(H2251+H2252-H2250-H2413+H2361)-'Assumptions (Petroleum)'!G25*Model!H2248/10^3,'Assumptions (Petroleum)'!G25*Model!H2248/10^3)</f>
        <v>0.05103606195</v>
      </c>
      <c r="I2466" s="219">
        <f>IF(I2251+I2252-I2250-I2413+I2361&gt;0,'Assumptions (Petroleum)'!H24*(I2251+I2252-I2250-I2413+I2361)-'Assumptions (Petroleum)'!H25*Model!I2248/10^3,'Assumptions (Petroleum)'!H25*Model!I2248/10^3)</f>
        <v>0.05169740162</v>
      </c>
      <c r="J2466" s="219">
        <f>IF(J2251+J2252-J2250-J2413+J2361&gt;0,'Assumptions (Petroleum)'!I24*(J2251+J2252-J2250-J2413+J2361)-'Assumptions (Petroleum)'!I25*Model!J2248/10^3,'Assumptions (Petroleum)'!I25*Model!J2248/10^3)</f>
        <v>0.03827177234</v>
      </c>
      <c r="K2466" s="219">
        <f>IF(K2251+K2252-K2250-K2413+K2361&gt;0,'Assumptions (Petroleum)'!J24*(K2251+K2252-K2250-K2413+K2361)-'Assumptions (Petroleum)'!J25*Model!K2248/10^3,'Assumptions (Petroleum)'!J25*Model!K2248/10^3)</f>
        <v>0.03506034637</v>
      </c>
      <c r="L2466" s="219">
        <f>IF(L2251+L2252-L2250-L2413+L2361&gt;0,'Assumptions (Petroleum)'!K24*(L2251+L2252-L2250-L2413+L2361)-'Assumptions (Petroleum)'!K25*Model!L2248/10^3,'Assumptions (Petroleum)'!K25*Model!L2248/10^3)</f>
        <v>0.03279258682</v>
      </c>
      <c r="M2466" s="219">
        <f>IF(M2251+M2252-M2250-M2413+M2361&gt;0,'Assumptions (Petroleum)'!L24*(M2251+M2252-M2250-M2413+M2361)-'Assumptions (Petroleum)'!L25*Model!M2248/10^3,'Assumptions (Petroleum)'!L25*Model!M2248/10^3)</f>
        <v>0.01682210023</v>
      </c>
      <c r="N2466" s="219">
        <f>IF(N2251+N2252-N2250-N2413+N2361&gt;0,'Assumptions (Petroleum)'!M24*(N2251+N2252-N2250-N2413+N2361)-'Assumptions (Petroleum)'!M25*Model!N2248/10^3,'Assumptions (Petroleum)'!M25*Model!N2248/10^3)</f>
        <v>0.02245149594</v>
      </c>
      <c r="O2466" s="219">
        <f>IF(O2251+O2252-O2250-O2413+O2361&gt;0,'Assumptions (Petroleum)'!N24*(O2251+O2252-O2250-O2413+O2361)-'Assumptions (Petroleum)'!N25*Model!O2248/10^3,'Assumptions (Petroleum)'!N25*Model!O2248/10^3)</f>
        <v>0.02944303578</v>
      </c>
      <c r="P2466" s="219">
        <f>IF(P2251+P2252-P2250-P2413+P2361&gt;0,'Assumptions (Petroleum)'!O24*(P2251+P2252-P2250-P2413+P2361)-'Assumptions (Petroleum)'!O25*Model!P2248/10^3,'Assumptions (Petroleum)'!O25*Model!P2248/10^3)</f>
        <v>0.02084240734</v>
      </c>
      <c r="Q2466" s="219">
        <f>IF(Q2251+Q2252-Q2250-Q2413+Q2361&gt;0,'Assumptions (Petroleum)'!P24*(Q2251+Q2252-Q2250-Q2413+Q2361)-'Assumptions (Petroleum)'!P25*Model!Q2248/10^3,'Assumptions (Petroleum)'!P25*Model!Q2248/10^3)</f>
        <v>0.006128094176</v>
      </c>
      <c r="R2466" s="219">
        <f>IF(R2251+R2252-R2250-R2413+R2361&gt;0,'Assumptions (Petroleum)'!Q24*(R2251+R2252-R2250-R2413+R2361)-'Assumptions (Petroleum)'!Q25*Model!R2248/10^3,'Assumptions (Petroleum)'!Q25*Model!R2248/10^3)</f>
        <v>0.004156248424</v>
      </c>
      <c r="S2466" s="219">
        <f>IF(S2251+S2252-S2250-S2413+S2361&gt;0,'Assumptions (Petroleum)'!R24*(S2251+S2252-S2250-S2413+S2361)-'Assumptions (Petroleum)'!R25*Model!S2248/10^3,'Assumptions (Petroleum)'!R25*Model!S2248/10^3)</f>
        <v>0.003619774453</v>
      </c>
      <c r="T2466" s="219">
        <f>IF(T2251+T2252-T2250-T2413+T2361&gt;0,'Assumptions (Petroleum)'!S24*(T2251+T2252-T2250-T2413+T2361)-'Assumptions (Petroleum)'!S25*Model!T2248/10^3,'Assumptions (Petroleum)'!S25*Model!T2248/10^3)</f>
        <v>0.002898412768</v>
      </c>
      <c r="U2466" s="219">
        <f>IF(U2251+U2252-U2250-U2413+U2361&gt;0,'Assumptions (Petroleum)'!T24*(U2251+U2252-U2250-U2413+U2361)-'Assumptions (Petroleum)'!T25*Model!U2248/10^3,'Assumptions (Petroleum)'!T25*Model!U2248/10^3)</f>
        <v>0.001353235313</v>
      </c>
      <c r="V2466" s="219">
        <f>IF(V2251+V2252-V2250-V2413+V2361&gt;0,'Assumptions (Petroleum)'!U24*(V2251+V2252-V2250-V2413+V2361)-'Assumptions (Petroleum)'!U25*Model!V2248/10^3,'Assumptions (Petroleum)'!U25*Model!V2248/10^3)</f>
        <v>0.001371614741</v>
      </c>
      <c r="W2466" s="219">
        <f>IF(W2251+W2252-W2250-W2413+W2361&gt;0,'Assumptions (Petroleum)'!V24*(W2251+W2252-W2250-W2413+W2361)-'Assumptions (Petroleum)'!V25*Model!W2248/10^3,'Assumptions (Petroleum)'!V25*Model!W2248/10^3)</f>
        <v>0.001441870218</v>
      </c>
      <c r="X2466" s="219">
        <f>IF(X2251+X2252-X2250-X2413+X2361&gt;0,'Assumptions (Petroleum)'!W24*(X2251+X2252-X2250-X2413+X2361)-'Assumptions (Petroleum)'!W25*Model!X2248/10^3,'Assumptions (Petroleum)'!W25*Model!X2248/10^3)</f>
        <v>0.001407236964</v>
      </c>
      <c r="Y2466" s="219">
        <f>IF(Y2251+Y2252-Y2250-Y2413+Y2361&gt;0,'Assumptions (Petroleum)'!X24*(Y2251+Y2252-Y2250-Y2413+Y2361)-'Assumptions (Petroleum)'!X25*Model!Y2248/10^3,'Assumptions (Petroleum)'!X25*Model!Y2248/10^3)</f>
        <v>0.001374436664</v>
      </c>
      <c r="Z2466" s="219">
        <f>IF(Z2251+Z2252-Z2250-Z2413+Z2361&gt;0,'Assumptions (Petroleum)'!Y24*(Z2251+Z2252-Z2250-Z2413+Z2361)-'Assumptions (Petroleum)'!Y25*Model!Z2248/10^3,'Assumptions (Petroleum)'!Y25*Model!Z2248/10^3)</f>
        <v>0.001346250745</v>
      </c>
      <c r="AA2466" s="219">
        <f>IF(AA2251+AA2252-AA2250-AA2413+AA2361&gt;0,'Assumptions (Petroleum)'!Z24*(AA2251+AA2252-AA2250-AA2413+AA2361)-'Assumptions (Petroleum)'!Z25*Model!AA2248/10^3,'Assumptions (Petroleum)'!Z25*Model!AA2248/10^3)</f>
        <v>0.001321347361</v>
      </c>
      <c r="AB2466" s="219">
        <f>IF(AB2251+AB2252-AB2250-AB2413+AB2361&gt;0,'Assumptions (Petroleum)'!AA24*(AB2251+AB2252-AB2250-AB2413+AB2361)-'Assumptions (Petroleum)'!AA25*Model!AB2248/10^3,'Assumptions (Petroleum)'!AA25*Model!AB2248/10^3)</f>
        <v>0.001309852701</v>
      </c>
      <c r="AC2466" s="219">
        <f>IF(AC2251+AC2252-AC2250-AC2413+AC2361&gt;0,'Assumptions (Petroleum)'!AB24*(AC2251+AC2252-AC2250-AC2413+AC2361)-'Assumptions (Petroleum)'!AB25*Model!AC2248/10^3,'Assumptions (Petroleum)'!AB25*Model!AC2248/10^3)</f>
        <v>0.001283996186</v>
      </c>
      <c r="AD2466" s="219">
        <f>IF(AD2251+AD2252-AD2250-AD2413+AD2361&gt;0,'Assumptions (Petroleum)'!AC24*(AD2251+AD2252-AD2250-AD2413+AD2361)-'Assumptions (Petroleum)'!AC25*Model!AD2248/10^3,'Assumptions (Petroleum)'!AC25*Model!AD2248/10^3)</f>
        <v>0.001261619327</v>
      </c>
      <c r="AE2466" s="219">
        <f>IF(AE2251+AE2252-AE2250-AE2413+AE2361&gt;0,'Assumptions (Petroleum)'!AD24*(AE2251+AE2252-AE2250-AE2413+AE2361)-'Assumptions (Petroleum)'!AD25*Model!AE2248/10^3,'Assumptions (Petroleum)'!AD25*Model!AE2248/10^3)</f>
        <v>0.001227549246</v>
      </c>
      <c r="AF2466" s="219">
        <f>IF(AF2251+AF2252-AF2250-AF2413+AF2361&gt;0,'Assumptions (Petroleum)'!AE24*(AF2251+AF2252-AF2250-AF2413+AF2361)-'Assumptions (Petroleum)'!AE25*Model!AF2248/10^3,'Assumptions (Petroleum)'!AE25*Model!AF2248/10^3)</f>
        <v>0.001193188855</v>
      </c>
      <c r="AG2466" s="219">
        <f>IF(AG2251+AG2252-AG2250-AG2413+AG2361&gt;0,'Assumptions (Petroleum)'!AF24*(AG2251+AG2252-AG2250-AG2413+AG2361)-'Assumptions (Petroleum)'!AF25*Model!AG2248/10^3,'Assumptions (Petroleum)'!AF25*Model!AG2248/10^3)</f>
        <v>0.001157230638</v>
      </c>
      <c r="AH2466" s="219">
        <f>IF(AH2251+AH2252-AH2250-AH2413+AH2361&gt;0,'Assumptions (Petroleum)'!AG24*(AH2251+AH2252-AH2250-AH2413+AH2361)-'Assumptions (Petroleum)'!AG25*Model!AH2248/10^3,'Assumptions (Petroleum)'!AG25*Model!AH2248/10^3)</f>
        <v>0.001121610681</v>
      </c>
      <c r="AI2466" s="219">
        <f>IF(AI2251+AI2252-AI2250-AI2413+AI2361&gt;0,'Assumptions (Petroleum)'!AH24*(AI2251+AI2252-AI2250-AI2413+AI2361)-'Assumptions (Petroleum)'!AH25*Model!AI2248/10^3,'Assumptions (Petroleum)'!AH25*Model!AI2248/10^3)</f>
        <v>0.001078412622</v>
      </c>
      <c r="AJ2466" s="219">
        <f>IF(AJ2251+AJ2252-AJ2250-AJ2413+AJ2361&gt;0,'Assumptions (Petroleum)'!AI24*(AJ2251+AJ2252-AJ2250-AJ2413+AJ2361)-'Assumptions (Petroleum)'!AI25*Model!AJ2248/10^3,'Assumptions (Petroleum)'!AI25*Model!AJ2248/10^3)</f>
        <v>0.001032979849</v>
      </c>
      <c r="AK2466" s="219">
        <f>IF(AK2251+AK2252-AK2250-AK2413+AK2361&gt;0,'Assumptions (Petroleum)'!AJ24*(AK2251+AK2252-AK2250-AK2413+AK2361)-'Assumptions (Petroleum)'!AJ25*Model!AK2248/10^3,'Assumptions (Petroleum)'!AJ25*Model!AK2248/10^3)</f>
        <v>0.0009861368692</v>
      </c>
      <c r="AL2466" s="219">
        <f>IF(AL2251+AL2252-AL2250-AL2413+AL2361&gt;0,'Assumptions (Petroleum)'!AK24*(AL2251+AL2252-AL2250-AL2413+AL2361)-'Assumptions (Petroleum)'!AK25*Model!AL2248/10^3,'Assumptions (Petroleum)'!AK25*Model!AL2248/10^3)</f>
        <v>0.0009395000683</v>
      </c>
      <c r="AM2466" s="219">
        <f>IF(AM2251+AM2252-AM2250-AM2413+AM2361&gt;0,'Assumptions (Petroleum)'!AL24*(AM2251+AM2252-AM2250-AM2413+AM2361)-'Assumptions (Petroleum)'!AL25*Model!AM2248/10^3,'Assumptions (Petroleum)'!AL25*Model!AM2248/10^3)</f>
        <v>0.0008954611198</v>
      </c>
      <c r="AN2466" s="219">
        <f>IF(AN2251+AN2252-AN2250-AN2413+AN2361&gt;0,'Assumptions (Petroleum)'!AM24*(AN2251+AN2252-AN2250-AN2413+AN2361)-'Assumptions (Petroleum)'!AM25*Model!AN2248/10^3,'Assumptions (Petroleum)'!AM25*Model!AN2248/10^3)</f>
        <v>0.000848036627</v>
      </c>
      <c r="AO2466" s="219">
        <f>IF(AO2251+AO2252-AO2250-AO2413+AO2361&gt;0,'Assumptions (Petroleum)'!AN24*(AO2251+AO2252-AO2250-AO2413+AO2361)-'Assumptions (Petroleum)'!AN25*Model!AO2248/10^3,'Assumptions (Petroleum)'!AN25*Model!AO2248/10^3)</f>
        <v>0.0008011054044</v>
      </c>
      <c r="AP2466" s="219">
        <f>IF(AP2251+AP2252-AP2250-AP2413+AP2361&gt;0,'Assumptions (Petroleum)'!AO24*(AP2251+AP2252-AP2250-AP2413+AP2361)-'Assumptions (Petroleum)'!AO25*Model!AP2248/10^3,'Assumptions (Petroleum)'!AO25*Model!AP2248/10^3)</f>
        <v>0.0007514130022</v>
      </c>
      <c r="AQ2466" s="219">
        <f>IF(AQ2251+AQ2252-AQ2250-AQ2413+AQ2361&gt;0,'Assumptions (Petroleum)'!AP24*(AQ2251+AQ2252-AQ2250-AQ2413+AQ2361)-'Assumptions (Petroleum)'!AP25*Model!AQ2248/10^3,'Assumptions (Petroleum)'!AP25*Model!AQ2248/10^3)</f>
        <v>0.0006973080761</v>
      </c>
      <c r="AR2466" s="219">
        <f>IF(AR2251+AR2252-AR2250-AR2413+AR2361&gt;0,'Assumptions (Petroleum)'!AQ24*(AR2251+AR2252-AR2250-AR2413+AR2361)-'Assumptions (Petroleum)'!AQ25*Model!AR2248/10^3,'Assumptions (Petroleum)'!AQ25*Model!AR2248/10^3)</f>
        <v>0.0006399567024</v>
      </c>
      <c r="AS2466" s="219">
        <f>IF(AS2251+AS2252-AS2250-AS2413+AS2361&gt;0,'Assumptions (Petroleum)'!AR24*(AS2251+AS2252-AS2250-AS2413+AS2361)-'Assumptions (Petroleum)'!AR25*Model!AS2248/10^3,'Assumptions (Petroleum)'!AR25*Model!AS2248/10^3)</f>
        <v>0.000579709794</v>
      </c>
      <c r="AT2466" s="219">
        <f>IF(AT2251+AT2252-AT2250-AT2413+AT2361&gt;0,'Assumptions (Petroleum)'!AS24*(AT2251+AT2252-AT2250-AT2413+AT2361)-'Assumptions (Petroleum)'!AS25*Model!AT2248/10^3,'Assumptions (Petroleum)'!AS25*Model!AT2248/10^3)</f>
        <v>0.0005174175656</v>
      </c>
      <c r="AU2466" s="219">
        <f>IF(AU2251+AU2252-AU2250-AU2413+AU2361&gt;0,'Assumptions (Petroleum)'!AT24*(AU2251+AU2252-AU2250-AU2413+AU2361)-'Assumptions (Petroleum)'!AT25*Model!AU2248/10^3,'Assumptions (Petroleum)'!AT25*Model!AU2248/10^3)</f>
        <v>0.0004529039452</v>
      </c>
      <c r="AV2466" s="219">
        <f>IF(AV2251+AV2252-AV2250-AV2413+AV2361&gt;0,'Assumptions (Petroleum)'!AU24*(AV2251+AV2252-AV2250-AV2413+AV2361)-'Assumptions (Petroleum)'!AU25*Model!AV2248/10^3,'Assumptions (Petroleum)'!AU25*Model!AV2248/10^3)</f>
        <v>0.0003854693739</v>
      </c>
      <c r="AW2466" s="219">
        <f>IF(AW2251+AW2252-AW2250-AW2413+AW2361&gt;0,'Assumptions (Petroleum)'!AV24*(AW2251+AW2252-AW2250-AW2413+AW2361)-'Assumptions (Petroleum)'!AV25*Model!AW2248/10^3,'Assumptions (Petroleum)'!AV25*Model!AW2248/10^3)</f>
        <v>0.0003141184631</v>
      </c>
      <c r="AX2466" s="219">
        <f>IF(AX2251+AX2252-AX2250-AX2413+AX2361&gt;0,'Assumptions (Petroleum)'!AW24*(AX2251+AX2252-AX2250-AX2413+AX2361)-'Assumptions (Petroleum)'!AW25*Model!AX2248/10^3,'Assumptions (Petroleum)'!AW25*Model!AX2248/10^3)</f>
        <v>0.0002409529798</v>
      </c>
      <c r="AY2466" s="219">
        <f>IF(AY2251+AY2252-AY2250-AY2413+AY2361&gt;0,'Assumptions (Petroleum)'!AX24*(AY2251+AY2252-AY2250-AY2413+AY2361)-'Assumptions (Petroleum)'!AX25*Model!AY2248/10^3,'Assumptions (Petroleum)'!AX25*Model!AY2248/10^3)</f>
        <v>0.0001671288677</v>
      </c>
      <c r="AZ2466" s="219">
        <f>IF(AZ2251+AZ2252-AZ2250-AZ2413+AZ2361&gt;0,'Assumptions (Petroleum)'!AY24*(AZ2251+AZ2252-AZ2250-AZ2413+AZ2361)-'Assumptions (Petroleum)'!AY25*Model!AZ2248/10^3,'Assumptions (Petroleum)'!AY25*Model!AZ2248/10^3)</f>
        <v>0.00008595210551</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v>
      </c>
      <c r="D2467" s="332">
        <f>'Assumptions (NG)'!$V$39*D2253/10^9</f>
        <v>0.001664</v>
      </c>
      <c r="E2467" s="332">
        <f>'Assumptions (NG)'!$V$39*E2253/10^9</f>
        <v>0</v>
      </c>
      <c r="F2467" s="332">
        <f>'Assumptions (NG)'!$V$39*F2253/10^9</f>
        <v>0</v>
      </c>
      <c r="G2467" s="332">
        <f>'Assumptions (NG)'!$V$39*G2253/10^9</f>
        <v>0</v>
      </c>
      <c r="H2467" s="332">
        <f>'Assumptions (NG)'!$V$39*H2253/10^9</f>
        <v>0</v>
      </c>
      <c r="I2467" s="332">
        <f>'Assumptions (NG)'!$V$39*I2253/10^9</f>
        <v>0.00024</v>
      </c>
      <c r="J2467" s="332">
        <f>'Assumptions (NG)'!$V$39*J2253/10^9</f>
        <v>0</v>
      </c>
      <c r="K2467" s="332">
        <f>'Assumptions (NG)'!$V$39*K2253/10^9</f>
        <v>0</v>
      </c>
      <c r="L2467" s="332">
        <f>'Assumptions (NG)'!$V$39*L2253/10^9</f>
        <v>0</v>
      </c>
      <c r="M2467" s="332">
        <f>'Assumptions (NG)'!$V$39*M2253/10^9</f>
        <v>0</v>
      </c>
      <c r="N2467" s="332">
        <f>'Assumptions (NG)'!$V$39*N2253/10^9</f>
        <v>0.000224</v>
      </c>
      <c r="O2467" s="332">
        <f>'Assumptions (NG)'!$V$39*O2253/10^9</f>
        <v>0</v>
      </c>
      <c r="P2467" s="332">
        <f>'Assumptions (NG)'!$V$39*P2253/10^9</f>
        <v>0</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2.704871089</v>
      </c>
      <c r="D2468" s="334">
        <f>D2248*'Assumptions (Petroleum)'!$V23</f>
        <v>2.693113586</v>
      </c>
      <c r="E2468" s="334">
        <f>E2248*'Assumptions (Petroleum)'!$V23</f>
        <v>1.55719419</v>
      </c>
      <c r="F2468" s="334">
        <f>F2248*'Assumptions (Petroleum)'!$V23</f>
        <v>2.416301693</v>
      </c>
      <c r="G2468" s="334">
        <f>G2248*'Assumptions (Petroleum)'!$V23</f>
        <v>1.660888655</v>
      </c>
      <c r="H2468" s="334">
        <f>H2248*'Assumptions (Petroleum)'!$V23</f>
        <v>1.52042978</v>
      </c>
      <c r="I2468" s="334">
        <f>I2248*'Assumptions (Petroleum)'!$V23</f>
        <v>1.718794282</v>
      </c>
      <c r="J2468" s="334">
        <f>J2248*'Assumptions (Petroleum)'!$V23</f>
        <v>1.257410064</v>
      </c>
      <c r="K2468" s="334">
        <f>K2248*'Assumptions (Petroleum)'!$V23</f>
        <v>0.9928600183</v>
      </c>
      <c r="L2468" s="334">
        <f>L2248*'Assumptions (Petroleum)'!$V23</f>
        <v>1.349347027</v>
      </c>
      <c r="M2468" s="334">
        <f>M2248*'Assumptions (Petroleum)'!$V23</f>
        <v>0.6806084629</v>
      </c>
      <c r="N2468" s="334">
        <f>N2248*'Assumptions (Petroleum)'!$V23</f>
        <v>0.938376258</v>
      </c>
      <c r="O2468" s="334">
        <f>O2248*'Assumptions (Petroleum)'!$V23</f>
        <v>1.425813541</v>
      </c>
      <c r="P2468" s="334">
        <f>P2248*'Assumptions (Petroleum)'!$V23</f>
        <v>0.9133962489</v>
      </c>
      <c r="Q2468" s="334">
        <f>Q2248*'Assumptions (Petroleum)'!$V23</f>
        <v>0.2670948307</v>
      </c>
      <c r="R2468" s="334">
        <f>R2248*'Assumptions (Petroleum)'!$V23</f>
        <v>0.2320605672</v>
      </c>
      <c r="S2468" s="334">
        <f>S2248*'Assumptions (Petroleum)'!$V23</f>
        <v>0.1886945105</v>
      </c>
      <c r="T2468" s="334">
        <f>T2248*'Assumptions (Petroleum)'!$V23</f>
        <v>0.1572704026</v>
      </c>
      <c r="U2468" s="334">
        <f>U2248*'Assumptions (Petroleum)'!$V23</f>
        <v>0.1242256633</v>
      </c>
      <c r="V2468" s="334">
        <f>V2248*'Assumptions (Petroleum)'!$V23</f>
        <v>0.1242256633</v>
      </c>
      <c r="W2468" s="334">
        <f>W2248*'Assumptions (Petroleum)'!$V23</f>
        <v>0.1242256633</v>
      </c>
      <c r="X2468" s="334">
        <f>X2248*'Assumptions (Petroleum)'!$V23</f>
        <v>0.1200848079</v>
      </c>
      <c r="Y2468" s="334">
        <f>Y2248*'Assumptions (Petroleum)'!$V23</f>
        <v>0.1159439524</v>
      </c>
      <c r="Z2468" s="334">
        <f>Z2248*'Assumptions (Petroleum)'!$V23</f>
        <v>0.111803097</v>
      </c>
      <c r="AA2468" s="334">
        <f>AA2248*'Assumptions (Petroleum)'!$V23</f>
        <v>0.1076622415</v>
      </c>
      <c r="AB2468" s="334">
        <f>AB2248*'Assumptions (Petroleum)'!$V23</f>
        <v>0.1035213861</v>
      </c>
      <c r="AC2468" s="334">
        <f>AC2248*'Assumptions (Petroleum)'!$V23</f>
        <v>0.09938053065</v>
      </c>
      <c r="AD2468" s="334">
        <f>AD2248*'Assumptions (Petroleum)'!$V23</f>
        <v>0.09523967521</v>
      </c>
      <c r="AE2468" s="334">
        <f>AE2248*'Assumptions (Petroleum)'!$V23</f>
        <v>0.09109881976</v>
      </c>
      <c r="AF2468" s="334">
        <f>AF2248*'Assumptions (Petroleum)'!$V23</f>
        <v>0.08695796432</v>
      </c>
      <c r="AG2468" s="334">
        <f>AG2248*'Assumptions (Petroleum)'!$V23</f>
        <v>0.08281710887</v>
      </c>
      <c r="AH2468" s="334">
        <f>AH2248*'Assumptions (Petroleum)'!$V23</f>
        <v>0.07867625343</v>
      </c>
      <c r="AI2468" s="334">
        <f>AI2248*'Assumptions (Petroleum)'!$V23</f>
        <v>0.07453539799</v>
      </c>
      <c r="AJ2468" s="334">
        <f>AJ2248*'Assumptions (Petroleum)'!$V23</f>
        <v>0.07039454254</v>
      </c>
      <c r="AK2468" s="334">
        <f>AK2248*'Assumptions (Petroleum)'!$V23</f>
        <v>0.0662536871</v>
      </c>
      <c r="AL2468" s="334">
        <f>AL2248*'Assumptions (Petroleum)'!$V23</f>
        <v>0.06211283166</v>
      </c>
      <c r="AM2468" s="334">
        <f>AM2248*'Assumptions (Petroleum)'!$V23</f>
        <v>0.05797197621</v>
      </c>
      <c r="AN2468" s="334">
        <f>AN2248*'Assumptions (Petroleum)'!$V23</f>
        <v>0.05383112077</v>
      </c>
      <c r="AO2468" s="334">
        <f>AO2248*'Assumptions (Petroleum)'!$V23</f>
        <v>0.04969026532</v>
      </c>
      <c r="AP2468" s="334">
        <f>AP2248*'Assumptions (Petroleum)'!$V23</f>
        <v>0.04554940988</v>
      </c>
      <c r="AQ2468" s="334">
        <f>AQ2248*'Assumptions (Petroleum)'!$V23</f>
        <v>0.04140855444</v>
      </c>
      <c r="AR2468" s="334">
        <f>AR2248*'Assumptions (Petroleum)'!$V23</f>
        <v>0.03726769899</v>
      </c>
      <c r="AS2468" s="334">
        <f>AS2248*'Assumptions (Petroleum)'!$V23</f>
        <v>0.03312684355</v>
      </c>
      <c r="AT2468" s="334">
        <f>AT2248*'Assumptions (Petroleum)'!$V23</f>
        <v>0.02898598811</v>
      </c>
      <c r="AU2468" s="334">
        <f>AU2248*'Assumptions (Petroleum)'!$V23</f>
        <v>0.02484513266</v>
      </c>
      <c r="AV2468" s="334">
        <f>AV2248*'Assumptions (Petroleum)'!$V23</f>
        <v>0.02070427722</v>
      </c>
      <c r="AW2468" s="334">
        <f>AW2248*'Assumptions (Petroleum)'!$V23</f>
        <v>0.01656342177</v>
      </c>
      <c r="AX2468" s="334">
        <f>AX2248*'Assumptions (Petroleum)'!$V23</f>
        <v>0.01242256633</v>
      </c>
      <c r="AY2468" s="334">
        <f>AY2248*'Assumptions (Petroleum)'!$V23</f>
        <v>0.008281710887</v>
      </c>
      <c r="AZ2468" s="334">
        <f>AZ2248*'Assumptions (Petroleum)'!$V23</f>
        <v>0.004140855444</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0.0003772</v>
      </c>
      <c r="Y2470" s="247">
        <f t="shared" ref="Y2470:BA2470" si="84">X2470-Y2469+X2479</f>
        <v>0.0003772</v>
      </c>
      <c r="Z2470" s="247">
        <f t="shared" si="84"/>
        <v>0.0003772</v>
      </c>
      <c r="AA2470" s="247">
        <f t="shared" si="84"/>
        <v>0.0003772</v>
      </c>
      <c r="AB2470" s="247">
        <f t="shared" si="84"/>
        <v>0.0003772</v>
      </c>
      <c r="AC2470" s="247">
        <f t="shared" si="84"/>
        <v>0.0003772</v>
      </c>
      <c r="AD2470" s="247">
        <f t="shared" si="84"/>
        <v>0.0003772</v>
      </c>
      <c r="AE2470" s="247">
        <f t="shared" si="84"/>
        <v>0.0003772</v>
      </c>
      <c r="AF2470" s="247">
        <f t="shared" si="84"/>
        <v>0.0003772</v>
      </c>
      <c r="AG2470" s="247">
        <f t="shared" si="84"/>
        <v>0.0003772</v>
      </c>
      <c r="AH2470" s="247">
        <f t="shared" si="84"/>
        <v>0.0003772</v>
      </c>
      <c r="AI2470" s="247">
        <f t="shared" si="84"/>
        <v>0.0003772</v>
      </c>
      <c r="AJ2470" s="247">
        <f t="shared" si="84"/>
        <v>0.0003772</v>
      </c>
      <c r="AK2470" s="247">
        <f t="shared" si="84"/>
        <v>0.0003772</v>
      </c>
      <c r="AL2470" s="247">
        <f t="shared" si="84"/>
        <v>0.0003772</v>
      </c>
      <c r="AM2470" s="247">
        <f t="shared" si="84"/>
        <v>0.0003772</v>
      </c>
      <c r="AN2470" s="247">
        <f t="shared" si="84"/>
        <v>0.0003772</v>
      </c>
      <c r="AO2470" s="247">
        <f t="shared" si="84"/>
        <v>0.0003772</v>
      </c>
      <c r="AP2470" s="247">
        <f t="shared" si="84"/>
        <v>0.0003772</v>
      </c>
      <c r="AQ2470" s="247">
        <f t="shared" si="84"/>
        <v>0.0003772</v>
      </c>
      <c r="AR2470" s="247">
        <f t="shared" si="84"/>
        <v>0.0003772</v>
      </c>
      <c r="AS2470" s="247">
        <f t="shared" si="84"/>
        <v>0.0003772</v>
      </c>
      <c r="AT2470" s="247">
        <f t="shared" si="84"/>
        <v>0.0003772</v>
      </c>
      <c r="AU2470" s="247">
        <f t="shared" si="84"/>
        <v>0.0003772</v>
      </c>
      <c r="AV2470" s="247">
        <f t="shared" si="84"/>
        <v>0.0003772</v>
      </c>
      <c r="AW2470" s="247">
        <f t="shared" si="84"/>
        <v>0.0003772</v>
      </c>
      <c r="AX2470" s="247">
        <f t="shared" si="84"/>
        <v>0.0003772</v>
      </c>
      <c r="AY2470" s="247">
        <f t="shared" si="84"/>
        <v>0.0003772</v>
      </c>
      <c r="AZ2470" s="247">
        <f t="shared" si="84"/>
        <v>0.0003772</v>
      </c>
      <c r="BA2470" s="247">
        <f t="shared" si="84"/>
        <v>0.0003772</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4</v>
      </c>
      <c r="AE2471" s="338">
        <f>'Assumptions (Battery)'!AD46</f>
        <v>0</v>
      </c>
      <c r="AF2471" s="338">
        <f>'Assumptions (Battery)'!AE46</f>
        <v>36</v>
      </c>
      <c r="AG2471" s="338">
        <f>'Assumptions (Battery)'!AF46</f>
        <v>0</v>
      </c>
      <c r="AH2471" s="338">
        <f>'Assumptions (Battery)'!AG46</f>
        <v>0</v>
      </c>
      <c r="AI2471" s="338">
        <f>'Assumptions (Battery)'!AH46</f>
        <v>0</v>
      </c>
      <c r="AJ2471" s="338">
        <f>'Assumptions (Battery)'!AI46</f>
        <v>1</v>
      </c>
      <c r="AK2471" s="338">
        <f>'Assumptions (Battery)'!AJ46</f>
        <v>32</v>
      </c>
      <c r="AL2471" s="338">
        <f>'Assumptions (Battery)'!AK46</f>
        <v>21.3</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11.71</v>
      </c>
      <c r="AX2471" s="338">
        <f>'Assumptions (Battery)'!AW46</f>
        <v>0</v>
      </c>
      <c r="AY2471" s="338">
        <f>'Assumptions (Battery)'!AX46</f>
        <v>0</v>
      </c>
      <c r="AZ2471" s="338">
        <f>'Assumptions (Battery)'!AY46</f>
        <v>0</v>
      </c>
      <c r="BA2471" s="338">
        <f>'Assumptions (Battery)'!AZ46</f>
        <v>0</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94.3</v>
      </c>
      <c r="Y2472" s="253">
        <f t="shared" ref="Y2472:BA2472" si="85">X2472-Y2471+X2478</f>
        <v>94.3</v>
      </c>
      <c r="Z2472" s="253">
        <f t="shared" si="85"/>
        <v>94.3</v>
      </c>
      <c r="AA2472" s="253">
        <f t="shared" si="85"/>
        <v>94.3</v>
      </c>
      <c r="AB2472" s="253">
        <f t="shared" si="85"/>
        <v>94.3</v>
      </c>
      <c r="AC2472" s="253">
        <f t="shared" si="85"/>
        <v>94.3</v>
      </c>
      <c r="AD2472" s="253">
        <f t="shared" si="85"/>
        <v>90.3</v>
      </c>
      <c r="AE2472" s="253">
        <f t="shared" si="85"/>
        <v>90.3</v>
      </c>
      <c r="AF2472" s="253">
        <f t="shared" si="85"/>
        <v>54.3</v>
      </c>
      <c r="AG2472" s="253">
        <f t="shared" si="85"/>
        <v>66.01</v>
      </c>
      <c r="AH2472" s="253">
        <f t="shared" si="85"/>
        <v>66.01</v>
      </c>
      <c r="AI2472" s="253">
        <f t="shared" si="85"/>
        <v>66.01</v>
      </c>
      <c r="AJ2472" s="253">
        <f t="shared" si="85"/>
        <v>65.01</v>
      </c>
      <c r="AK2472" s="253">
        <f t="shared" si="85"/>
        <v>33.01</v>
      </c>
      <c r="AL2472" s="253">
        <f t="shared" si="85"/>
        <v>28.99333333</v>
      </c>
      <c r="AM2472" s="253">
        <f t="shared" si="85"/>
        <v>47.15</v>
      </c>
      <c r="AN2472" s="253">
        <f t="shared" si="85"/>
        <v>47.15</v>
      </c>
      <c r="AO2472" s="253">
        <f t="shared" si="85"/>
        <v>47.15</v>
      </c>
      <c r="AP2472" s="253">
        <f t="shared" si="85"/>
        <v>47.15</v>
      </c>
      <c r="AQ2472" s="253">
        <f t="shared" si="85"/>
        <v>47.15</v>
      </c>
      <c r="AR2472" s="253">
        <f t="shared" si="85"/>
        <v>47.15</v>
      </c>
      <c r="AS2472" s="253">
        <f t="shared" si="85"/>
        <v>47.15</v>
      </c>
      <c r="AT2472" s="253">
        <f t="shared" si="85"/>
        <v>47.15</v>
      </c>
      <c r="AU2472" s="253">
        <f t="shared" si="85"/>
        <v>47.15</v>
      </c>
      <c r="AV2472" s="253">
        <f t="shared" si="85"/>
        <v>47.15</v>
      </c>
      <c r="AW2472" s="253">
        <f t="shared" si="85"/>
        <v>35.44</v>
      </c>
      <c r="AX2472" s="253">
        <f t="shared" si="85"/>
        <v>35.44</v>
      </c>
      <c r="AY2472" s="253">
        <f t="shared" si="85"/>
        <v>35.44</v>
      </c>
      <c r="AZ2472" s="253">
        <f t="shared" si="85"/>
        <v>35.44</v>
      </c>
      <c r="BA2472" s="253">
        <f t="shared" si="85"/>
        <v>35.44</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4.0</v>
      </c>
      <c r="N2473" s="171">
        <v>4.0</v>
      </c>
      <c r="O2473" s="171">
        <v>40.0</v>
      </c>
      <c r="P2473" s="171">
        <v>40.0</v>
      </c>
      <c r="Q2473" s="171">
        <v>40.0</v>
      </c>
      <c r="R2473" s="171">
        <v>40.0</v>
      </c>
      <c r="S2473" s="171">
        <v>41.0</v>
      </c>
      <c r="T2473" s="171">
        <v>73.0</v>
      </c>
      <c r="U2473" s="171">
        <v>94.3</v>
      </c>
      <c r="V2473" s="319">
        <f t="shared" ref="V2473:W2473" si="86">U2473+V2478</f>
        <v>94.3</v>
      </c>
      <c r="W2473" s="319">
        <f t="shared" si="86"/>
        <v>94.3</v>
      </c>
      <c r="X2473" s="154">
        <f t="shared" ref="X2473:AZ2473" si="87">W2473+($BA$2473-$W$2473)/($BA$2-$W$2)</f>
        <v>91.15666667</v>
      </c>
      <c r="Y2473" s="154">
        <f t="shared" si="87"/>
        <v>88.01333333</v>
      </c>
      <c r="Z2473" s="154">
        <f t="shared" si="87"/>
        <v>84.87</v>
      </c>
      <c r="AA2473" s="154">
        <f t="shared" si="87"/>
        <v>81.72666667</v>
      </c>
      <c r="AB2473" s="154">
        <f t="shared" si="87"/>
        <v>78.58333333</v>
      </c>
      <c r="AC2473" s="154">
        <f t="shared" si="87"/>
        <v>75.44</v>
      </c>
      <c r="AD2473" s="154">
        <f t="shared" si="87"/>
        <v>72.29666667</v>
      </c>
      <c r="AE2473" s="154">
        <f t="shared" si="87"/>
        <v>69.15333333</v>
      </c>
      <c r="AF2473" s="154">
        <f t="shared" si="87"/>
        <v>66.01</v>
      </c>
      <c r="AG2473" s="154">
        <f t="shared" si="87"/>
        <v>62.86666667</v>
      </c>
      <c r="AH2473" s="154">
        <f t="shared" si="87"/>
        <v>59.72333333</v>
      </c>
      <c r="AI2473" s="154">
        <f t="shared" si="87"/>
        <v>56.58</v>
      </c>
      <c r="AJ2473" s="154">
        <f t="shared" si="87"/>
        <v>53.43666667</v>
      </c>
      <c r="AK2473" s="154">
        <f t="shared" si="87"/>
        <v>50.29333333</v>
      </c>
      <c r="AL2473" s="154">
        <f t="shared" si="87"/>
        <v>47.15</v>
      </c>
      <c r="AM2473" s="154">
        <f t="shared" si="87"/>
        <v>44.00666667</v>
      </c>
      <c r="AN2473" s="154">
        <f t="shared" si="87"/>
        <v>40.86333333</v>
      </c>
      <c r="AO2473" s="154">
        <f t="shared" si="87"/>
        <v>37.72</v>
      </c>
      <c r="AP2473" s="154">
        <f t="shared" si="87"/>
        <v>34.57666667</v>
      </c>
      <c r="AQ2473" s="154">
        <f t="shared" si="87"/>
        <v>31.43333333</v>
      </c>
      <c r="AR2473" s="154">
        <f t="shared" si="87"/>
        <v>28.29</v>
      </c>
      <c r="AS2473" s="154">
        <f t="shared" si="87"/>
        <v>25.14666667</v>
      </c>
      <c r="AT2473" s="154">
        <f t="shared" si="87"/>
        <v>22.00333333</v>
      </c>
      <c r="AU2473" s="154">
        <f t="shared" si="87"/>
        <v>18.86</v>
      </c>
      <c r="AV2473" s="154">
        <f t="shared" si="87"/>
        <v>15.71666667</v>
      </c>
      <c r="AW2473" s="154">
        <f t="shared" si="87"/>
        <v>12.57333333</v>
      </c>
      <c r="AX2473" s="154">
        <f t="shared" si="87"/>
        <v>9.43</v>
      </c>
      <c r="AY2473" s="154">
        <f t="shared" si="87"/>
        <v>6.286666667</v>
      </c>
      <c r="AZ2473" s="154">
        <f t="shared" si="87"/>
        <v>3.143333333</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0.000016</v>
      </c>
      <c r="N2474" s="342">
        <f t="shared" si="88"/>
        <v>0.000016</v>
      </c>
      <c r="O2474" s="342">
        <f t="shared" si="88"/>
        <v>0.00016</v>
      </c>
      <c r="P2474" s="342">
        <f t="shared" si="88"/>
        <v>0.00016</v>
      </c>
      <c r="Q2474" s="342">
        <f t="shared" si="88"/>
        <v>0.00016</v>
      </c>
      <c r="R2474" s="342">
        <f t="shared" si="88"/>
        <v>0.00016</v>
      </c>
      <c r="S2474" s="342">
        <f t="shared" si="88"/>
        <v>0.000164</v>
      </c>
      <c r="T2474" s="342">
        <f t="shared" si="88"/>
        <v>0.000292</v>
      </c>
      <c r="U2474" s="342">
        <f t="shared" si="88"/>
        <v>0.0003772</v>
      </c>
      <c r="V2474" s="342">
        <f t="shared" si="88"/>
        <v>0.0003772</v>
      </c>
      <c r="W2474" s="342">
        <f t="shared" si="88"/>
        <v>0.0003772</v>
      </c>
      <c r="X2474" s="154">
        <f t="shared" ref="X2474:AZ2474" si="89">W2474+($BA$2474-$W$2474)/($BA$2-$W$2)</f>
        <v>0.0003646266667</v>
      </c>
      <c r="Y2474" s="154">
        <f t="shared" si="89"/>
        <v>0.0003520533333</v>
      </c>
      <c r="Z2474" s="154">
        <f t="shared" si="89"/>
        <v>0.00033948</v>
      </c>
      <c r="AA2474" s="154">
        <f t="shared" si="89"/>
        <v>0.0003269066667</v>
      </c>
      <c r="AB2474" s="154">
        <f t="shared" si="89"/>
        <v>0.0003143333333</v>
      </c>
      <c r="AC2474" s="154">
        <f t="shared" si="89"/>
        <v>0.00030176</v>
      </c>
      <c r="AD2474" s="154">
        <f t="shared" si="89"/>
        <v>0.0002891866667</v>
      </c>
      <c r="AE2474" s="154">
        <f t="shared" si="89"/>
        <v>0.0002766133333</v>
      </c>
      <c r="AF2474" s="154">
        <f t="shared" si="89"/>
        <v>0.00026404</v>
      </c>
      <c r="AG2474" s="154">
        <f t="shared" si="89"/>
        <v>0.0002514666667</v>
      </c>
      <c r="AH2474" s="154">
        <f t="shared" si="89"/>
        <v>0.0002388933333</v>
      </c>
      <c r="AI2474" s="154">
        <f t="shared" si="89"/>
        <v>0.00022632</v>
      </c>
      <c r="AJ2474" s="154">
        <f t="shared" si="89"/>
        <v>0.0002137466667</v>
      </c>
      <c r="AK2474" s="154">
        <f t="shared" si="89"/>
        <v>0.0002011733333</v>
      </c>
      <c r="AL2474" s="154">
        <f t="shared" si="89"/>
        <v>0.0001886</v>
      </c>
      <c r="AM2474" s="154">
        <f t="shared" si="89"/>
        <v>0.0001760266667</v>
      </c>
      <c r="AN2474" s="154">
        <f t="shared" si="89"/>
        <v>0.0001634533333</v>
      </c>
      <c r="AO2474" s="154">
        <f t="shared" si="89"/>
        <v>0.00015088</v>
      </c>
      <c r="AP2474" s="154">
        <f t="shared" si="89"/>
        <v>0.0001383066667</v>
      </c>
      <c r="AQ2474" s="154">
        <f t="shared" si="89"/>
        <v>0.0001257333333</v>
      </c>
      <c r="AR2474" s="154">
        <f t="shared" si="89"/>
        <v>0.00011316</v>
      </c>
      <c r="AS2474" s="154">
        <f t="shared" si="89"/>
        <v>0.0001005866667</v>
      </c>
      <c r="AT2474" s="154">
        <f t="shared" si="89"/>
        <v>0.00008801333333</v>
      </c>
      <c r="AU2474" s="154">
        <f t="shared" si="89"/>
        <v>0.00007544</v>
      </c>
      <c r="AV2474" s="154">
        <f t="shared" si="89"/>
        <v>0.00006286666667</v>
      </c>
      <c r="AW2474" s="154">
        <f t="shared" si="89"/>
        <v>0.00005029333333</v>
      </c>
      <c r="AX2474" s="154">
        <f t="shared" si="89"/>
        <v>0.00003772</v>
      </c>
      <c r="AY2474" s="154">
        <f t="shared" si="89"/>
        <v>0.00002514666667</v>
      </c>
      <c r="AZ2474" s="154">
        <f t="shared" si="89"/>
        <v>0.00001257333333</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0.0002462170539</v>
      </c>
      <c r="N2475" s="219">
        <f>0.025*(N2473*'Assumptions (Battery)'!M2+N2474*10^6*'Assumptions (Battery)'!M3)/10^9</f>
        <v>0.0002338801606</v>
      </c>
      <c r="O2475" s="219">
        <f>0.025*(O2473*'Assumptions (Battery)'!N2+O2474*10^6*'Assumptions (Battery)'!N3)/10^9</f>
        <v>0.002221614168</v>
      </c>
      <c r="P2475" s="219">
        <f>0.025*(P2473*'Assumptions (Battery)'!O2+P2474*10^6*'Assumptions (Battery)'!O3)/10^9</f>
        <v>0.002110298496</v>
      </c>
      <c r="Q2475" s="219">
        <f>0.025*(Q2473*'Assumptions (Battery)'!P2+Q2474*10^6*'Assumptions (Battery)'!P3)/10^9</f>
        <v>0.002004560381</v>
      </c>
      <c r="R2475" s="219">
        <f>0.025*(R2473*'Assumptions (Battery)'!Q2+R2474*10^6*'Assumptions (Battery)'!Q3)/10^9</f>
        <v>0.001904120354</v>
      </c>
      <c r="S2475" s="219">
        <f>0.025*(S2473*'Assumptions (Battery)'!R2+S2474*10^6*'Assumptions (Battery)'!R3)/10^9</f>
        <v>0.001853930775</v>
      </c>
      <c r="T2475" s="219">
        <f>0.025*(T2473*'Assumptions (Battery)'!S2+T2474*10^6*'Assumptions (Battery)'!S3)/10^9</f>
        <v>0.003135506968</v>
      </c>
      <c r="U2475" s="219">
        <f>0.025*(U2473*'Assumptions (Battery)'!T2+U2474*10^6*'Assumptions (Battery)'!T3)/10^9</f>
        <v>0.00384744</v>
      </c>
      <c r="V2475" s="219">
        <f>0.025*(V2473*'Assumptions (Battery)'!U2+V2474*10^6*'Assumptions (Battery)'!U3)/10^9</f>
        <v>0.003710992278</v>
      </c>
      <c r="W2475" s="219">
        <f>0.025*(W2473*'Assumptions (Battery)'!V2+W2474*10^6*'Assumptions (Battery)'!V3)/10^9</f>
        <v>0.003567756309</v>
      </c>
      <c r="X2475" s="219">
        <f>0.025*(X2473*'Assumptions (Battery)'!W2+X2474*10^6*'Assumptions (Battery)'!W3)/10^9</f>
        <v>0.003293942203</v>
      </c>
      <c r="Y2475" s="219">
        <f>0.025*(Y2473*'Assumptions (Battery)'!X2+Y2474*10^6*'Assumptions (Battery)'!X3)/10^9</f>
        <v>0.003033216189</v>
      </c>
      <c r="Z2475" s="219">
        <f>0.025*(Z2473*'Assumptions (Battery)'!Y2+Z2474*10^6*'Assumptions (Battery)'!Y3)/10^9</f>
        <v>0.002766949159</v>
      </c>
      <c r="AA2475" s="219">
        <f>0.025*(AA2473*'Assumptions (Battery)'!Z2+AA2474*10^6*'Assumptions (Battery)'!Z3)/10^9</f>
        <v>0.002514552272</v>
      </c>
      <c r="AB2475" s="219">
        <f>0.025*(AB2473*'Assumptions (Battery)'!AA2+AB2474*10^6*'Assumptions (Battery)'!AA3)/10^9</f>
        <v>0.00225584243</v>
      </c>
      <c r="AC2475" s="219">
        <f>0.025*(AC2473*'Assumptions (Battery)'!AB2+AC2474*10^6*'Assumptions (Battery)'!AB3)/10^9</f>
        <v>0.002124209895</v>
      </c>
      <c r="AD2475" s="219">
        <f>0.025*(AD2473*'Assumptions (Battery)'!AC2+AD2474*10^6*'Assumptions (Battery)'!AC3)/10^9</f>
        <v>0.002000141451</v>
      </c>
      <c r="AE2475" s="219">
        <f>0.025*(AE2473*'Assumptions (Battery)'!AD2+AE2474*10^6*'Assumptions (Battery)'!AD3)/10^9</f>
        <v>0.001868707651</v>
      </c>
      <c r="AF2475" s="219">
        <f>0.025*(AF2473*'Assumptions (Battery)'!AE2+AF2474*10^6*'Assumptions (Battery)'!AE3)/10^9</f>
        <v>0.001741006362</v>
      </c>
      <c r="AG2475" s="219">
        <f>0.025*(AG2473*'Assumptions (Battery)'!AF2+AG2474*10^6*'Assumptions (Battery)'!AF3)/10^9</f>
        <v>0.00162108723</v>
      </c>
      <c r="AH2475" s="219">
        <f>0.025*(AH2473*'Assumptions (Battery)'!AG2+AH2474*10^6*'Assumptions (Battery)'!AG3)/10^9</f>
        <v>0.001550883231</v>
      </c>
      <c r="AI2475" s="219">
        <f>0.025*(AI2473*'Assumptions (Battery)'!AH2+AI2474*10^6*'Assumptions (Battery)'!AH3)/10^9</f>
        <v>0.001479382879</v>
      </c>
      <c r="AJ2475" s="219">
        <f>0.025*(AJ2473*'Assumptions (Battery)'!AI2+AJ2474*10^6*'Assumptions (Battery)'!AI3)/10^9</f>
        <v>0.001401247411</v>
      </c>
      <c r="AK2475" s="219">
        <f>0.025*(AK2473*'Assumptions (Battery)'!AJ2+AK2474*10^6*'Assumptions (Battery)'!AJ3)/10^9</f>
        <v>0.001327421915</v>
      </c>
      <c r="AL2475" s="219">
        <f>0.025*(AL2473*'Assumptions (Battery)'!AK2+AL2474*10^6*'Assumptions (Battery)'!AK3)/10^9</f>
        <v>0.001252365357</v>
      </c>
      <c r="AM2475" s="219">
        <f>0.025*(AM2473*'Assumptions (Battery)'!AL2+AM2474*10^6*'Assumptions (Battery)'!AL3)/10^9</f>
        <v>0.001176100385</v>
      </c>
      <c r="AN2475" s="219">
        <f>0.025*(AN2473*'Assumptions (Battery)'!AM2+AN2474*10^6*'Assumptions (Battery)'!AM3)/10^9</f>
        <v>0.001098651829</v>
      </c>
      <c r="AO2475" s="219">
        <f>0.025*(AO2473*'Assumptions (Battery)'!AN2+AO2474*10^6*'Assumptions (Battery)'!AN3)/10^9</f>
        <v>0.001020046796</v>
      </c>
      <c r="AP2475" s="219">
        <f>0.025*(AP2473*'Assumptions (Battery)'!AO2+AP2474*10^6*'Assumptions (Battery)'!AO3)/10^9</f>
        <v>0.000941611752</v>
      </c>
      <c r="AQ2475" s="219">
        <f>0.025*(AQ2473*'Assumptions (Battery)'!AP2+AQ2474*10^6*'Assumptions (Battery)'!AP3)/10^9</f>
        <v>0.0008606897676</v>
      </c>
      <c r="AR2475" s="219">
        <f>0.025*(AR2473*'Assumptions (Battery)'!AQ2+AR2474*10^6*'Assumptions (Battery)'!AQ3)/10^9</f>
        <v>0.0007787030599</v>
      </c>
      <c r="AS2475" s="219">
        <f>0.025*(AS2473*'Assumptions (Battery)'!AR2+AS2474*10^6*'Assumptions (Battery)'!AR3)/10^9</f>
        <v>0.0006956887022</v>
      </c>
      <c r="AT2475" s="219">
        <f>0.025*(AT2473*'Assumptions (Battery)'!AS2+AT2474*10^6*'Assumptions (Battery)'!AS3)/10^9</f>
        <v>0.0006116865525</v>
      </c>
      <c r="AU2475" s="219">
        <f>0.025*(AU2473*'Assumptions (Battery)'!AT2+AU2474*10^6*'Assumptions (Battery)'!AT3)/10^9</f>
        <v>0.0005244017654</v>
      </c>
      <c r="AV2475" s="219">
        <f>0.025*(AV2473*'Assumptions (Battery)'!AU2+AV2474*10^6*'Assumptions (Battery)'!AU3)/10^9</f>
        <v>0.0004389069081</v>
      </c>
      <c r="AW2475" s="219">
        <f>0.025*(AW2473*'Assumptions (Battery)'!AV2+AW2474*10^6*'Assumptions (Battery)'!AV3)/10^9</f>
        <v>0.0003525762948</v>
      </c>
      <c r="AX2475" s="219">
        <f>0.025*(AX2473*'Assumptions (Battery)'!AW2+AX2474*10^6*'Assumptions (Battery)'!AW3)/10^9</f>
        <v>0.000265462523</v>
      </c>
      <c r="AY2475" s="219">
        <f>0.025*(AY2473*'Assumptions (Battery)'!AX2+AY2474*10^6*'Assumptions (Battery)'!AX3)/10^9</f>
        <v>0.0001776215882</v>
      </c>
      <c r="AZ2475" s="219">
        <f>0.025*(AZ2473*'Assumptions (Battery)'!AY2+AZ2474*10^6*'Assumptions (Battery)'!AY3)/10^9</f>
        <v>0.00008911301615</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0.0000011716624</v>
      </c>
      <c r="N2476" s="95">
        <f>N2474*'Assumptions (Battery)'!M40/10^3</f>
        <v>0.0000011286768</v>
      </c>
      <c r="O2476" s="95">
        <f>O2474*'Assumptions (Battery)'!N40/10^3</f>
        <v>0.000009759648</v>
      </c>
      <c r="P2476" s="95">
        <f>P2474*'Assumptions (Battery)'!O40/10^3</f>
        <v>0.000010834288</v>
      </c>
      <c r="Q2476" s="95">
        <f>Q2474*'Assumptions (Battery)'!P40/10^3</f>
        <v>0.000011626128</v>
      </c>
      <c r="R2476" s="95">
        <f>R2474*'Assumptions (Battery)'!Q40/10^3</f>
        <v>0.000009578656</v>
      </c>
      <c r="S2476" s="95">
        <f>S2474*'Assumptions (Battery)'!R40/10^3</f>
        <v>0.00001050748</v>
      </c>
      <c r="T2476" s="95">
        <f>T2474*'Assumptions (Battery)'!S40/10^3</f>
        <v>0.00001826168</v>
      </c>
      <c r="U2476" s="95">
        <f>U2474*'Assumptions (Battery)'!T40/10^3</f>
        <v>0.00002421624</v>
      </c>
      <c r="V2476" s="95">
        <f>V2474*'Assumptions (Battery)'!U40/10^3</f>
        <v>0.000024551948</v>
      </c>
      <c r="W2476" s="95">
        <f>W2474*'Assumptions (Battery)'!V40/10^3</f>
        <v>0.00002560934522</v>
      </c>
      <c r="X2476" s="95">
        <f>X2474*'Assumptions (Battery)'!W40/10^3</f>
        <v>0.00002494346488</v>
      </c>
      <c r="Y2476" s="95">
        <f>Y2474*'Assumptions (Battery)'!X40/10^3</f>
        <v>0.0000243057058</v>
      </c>
      <c r="Z2476" s="95">
        <f>Z2474*'Assumptions (Battery)'!Y40/10^3</f>
        <v>0.00002381992992</v>
      </c>
      <c r="AA2476" s="95">
        <f>AA2474*'Assumptions (Battery)'!Z40/10^3</f>
        <v>0.00002337367629</v>
      </c>
      <c r="AB2476" s="95">
        <f>AB2474*'Assumptions (Battery)'!AA40/10^3</f>
        <v>0.00002310871479</v>
      </c>
      <c r="AC2476" s="95">
        <f>AC2474*'Assumptions (Battery)'!AB40/10^3</f>
        <v>0.00002254256437</v>
      </c>
      <c r="AD2476" s="95">
        <f>AD2474*'Assumptions (Battery)'!AC40/10^3</f>
        <v>0.00002202781399</v>
      </c>
      <c r="AE2476" s="95">
        <f>AE2474*'Assumptions (Battery)'!AD40/10^3</f>
        <v>0.00002144015563</v>
      </c>
      <c r="AF2476" s="95">
        <f>AF2474*'Assumptions (Battery)'!AE40/10^3</f>
        <v>0.0000208425334</v>
      </c>
      <c r="AG2476" s="95">
        <f>AG2474*'Assumptions (Battery)'!AF40/10^3</f>
        <v>0.00002021660231</v>
      </c>
      <c r="AH2476" s="95">
        <f>AH2474*'Assumptions (Battery)'!AG40/10^3</f>
        <v>0.000019589067</v>
      </c>
      <c r="AI2476" s="95">
        <f>AI2474*'Assumptions (Battery)'!AH40/10^3</f>
        <v>0.00001884977411</v>
      </c>
      <c r="AJ2476" s="95">
        <f>AJ2474*'Assumptions (Battery)'!AI40/10^3</f>
        <v>0.00001807274663</v>
      </c>
      <c r="AK2476" s="95">
        <f>AK2474*'Assumptions (Battery)'!AJ40/10^3</f>
        <v>0.00001726923394</v>
      </c>
      <c r="AL2476" s="95">
        <f>AL2474*'Assumptions (Battery)'!AK40/10^3</f>
        <v>0.0000164614795</v>
      </c>
      <c r="AM2476" s="95">
        <f>AM2474*'Assumptions (Battery)'!AL40/10^3</f>
        <v>0.00001568249033</v>
      </c>
      <c r="AN2476" s="95">
        <f>AN2474*'Assumptions (Battery)'!AM40/10^3</f>
        <v>0.00001484893605</v>
      </c>
      <c r="AO2476" s="95">
        <f>AO2474*'Assumptions (Battery)'!AN40/10^3</f>
        <v>0.00001401446919</v>
      </c>
      <c r="AP2476" s="95">
        <f>AP2474*'Assumptions (Battery)'!AO40/10^3</f>
        <v>0.00001313365362</v>
      </c>
      <c r="AQ2476" s="95">
        <f>AQ2474*'Assumptions (Battery)'!AP40/10^3</f>
        <v>0.00001218331482</v>
      </c>
      <c r="AR2476" s="95">
        <f>AR2474*'Assumptions (Battery)'!AQ40/10^3</f>
        <v>0.00001117940683</v>
      </c>
      <c r="AS2476" s="95">
        <f>AS2474*'Assumptions (Battery)'!AR40/10^3</f>
        <v>0.00001012655462</v>
      </c>
      <c r="AT2476" s="95">
        <f>AT2474*'Assumptions (Battery)'!AS40/10^3</f>
        <v>0.000009036312211</v>
      </c>
      <c r="AU2476" s="95">
        <f>AU2474*'Assumptions (Battery)'!AT40/10^3</f>
        <v>0.000007905971682</v>
      </c>
      <c r="AV2476" s="95">
        <f>AV2474*'Assumptions (Battery)'!AU40/10^3</f>
        <v>0.000006725547039</v>
      </c>
      <c r="AW2476" s="95">
        <f>AW2474*'Assumptions (Battery)'!AV40/10^3</f>
        <v>0.000005480936285</v>
      </c>
      <c r="AX2476" s="95">
        <f>AX2474*'Assumptions (Battery)'!AW40/10^3</f>
        <v>0.000004201050666</v>
      </c>
      <c r="AY2476" s="95">
        <f>AY2474*'Assumptions (Battery)'!AX40/10^3</f>
        <v>0.000002901656515</v>
      </c>
      <c r="AZ2476" s="95">
        <f>AZ2474*'Assumptions (Battery)'!AY40/10^3</f>
        <v>0.000001489474787</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4.0</v>
      </c>
      <c r="N2478" s="348">
        <v>0.0</v>
      </c>
      <c r="O2478" s="348">
        <v>36.0</v>
      </c>
      <c r="P2478" s="348">
        <v>0.0</v>
      </c>
      <c r="Q2478" s="348">
        <v>0.0</v>
      </c>
      <c r="R2478" s="348">
        <v>0.0</v>
      </c>
      <c r="S2478" s="348">
        <v>1.0</v>
      </c>
      <c r="T2478" s="348">
        <v>32.0</v>
      </c>
      <c r="U2478" s="348">
        <v>21.3</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11.71</v>
      </c>
      <c r="AG2478" s="175">
        <f t="shared" si="90"/>
        <v>0</v>
      </c>
      <c r="AH2478" s="175">
        <f t="shared" si="90"/>
        <v>0</v>
      </c>
      <c r="AI2478" s="175">
        <f t="shared" si="90"/>
        <v>0</v>
      </c>
      <c r="AJ2478" s="175">
        <f t="shared" si="90"/>
        <v>0</v>
      </c>
      <c r="AK2478" s="175">
        <f t="shared" si="90"/>
        <v>17.28333333</v>
      </c>
      <c r="AL2478" s="175">
        <f t="shared" si="90"/>
        <v>18.15666667</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0.000016</v>
      </c>
      <c r="N2479" s="350">
        <f t="shared" si="91"/>
        <v>0</v>
      </c>
      <c r="O2479" s="350">
        <f t="shared" si="91"/>
        <v>0.000144</v>
      </c>
      <c r="P2479" s="350">
        <f t="shared" si="91"/>
        <v>0</v>
      </c>
      <c r="Q2479" s="350">
        <f t="shared" si="91"/>
        <v>0</v>
      </c>
      <c r="R2479" s="350">
        <f t="shared" si="91"/>
        <v>0</v>
      </c>
      <c r="S2479" s="350">
        <f t="shared" si="91"/>
        <v>0.000004</v>
      </c>
      <c r="T2479" s="350">
        <f t="shared" si="91"/>
        <v>0.000128</v>
      </c>
      <c r="U2479" s="350">
        <f t="shared" si="91"/>
        <v>0.0000852</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0.01036818813</v>
      </c>
      <c r="M2480" s="177">
        <f t="shared" si="93"/>
        <v>0</v>
      </c>
      <c r="N2480" s="177">
        <f t="shared" si="93"/>
        <v>0.08419685783</v>
      </c>
      <c r="O2480" s="177">
        <f t="shared" si="93"/>
        <v>0</v>
      </c>
      <c r="P2480" s="177">
        <f t="shared" si="93"/>
        <v>0</v>
      </c>
      <c r="Q2480" s="177">
        <f t="shared" si="93"/>
        <v>0</v>
      </c>
      <c r="R2480" s="177">
        <f t="shared" si="93"/>
        <v>0.001904120354</v>
      </c>
      <c r="S2480" s="177">
        <f t="shared" si="93"/>
        <v>0.05787881445</v>
      </c>
      <c r="T2480" s="177">
        <f t="shared" si="93"/>
        <v>0.03659523201</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0.002258731204</v>
      </c>
      <c r="AF2480" s="160">
        <f t="shared" si="93"/>
        <v>0</v>
      </c>
      <c r="AG2480" s="160">
        <f t="shared" si="93"/>
        <v>0</v>
      </c>
      <c r="AH2480" s="160">
        <f t="shared" si="93"/>
        <v>0</v>
      </c>
      <c r="AI2480" s="160">
        <f t="shared" si="93"/>
        <v>0</v>
      </c>
      <c r="AJ2480" s="160">
        <f t="shared" si="93"/>
        <v>0.003256210084</v>
      </c>
      <c r="AK2480" s="160">
        <f t="shared" si="93"/>
        <v>0.003438015041</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0.01036818813</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0.08419685783</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0.001904120354</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0.05787881445</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0.03659523201</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0.002258731204</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0.003256210084</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0.003438015041</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0.002073637626</v>
      </c>
      <c r="M2532" s="279">
        <f>'Assumptions (Battery)'!$V$7*Model!M2480</f>
        <v>0</v>
      </c>
      <c r="N2532" s="279">
        <f>'Assumptions (Battery)'!$V$7*Model!N2480</f>
        <v>0.01683937157</v>
      </c>
      <c r="O2532" s="279">
        <f>'Assumptions (Battery)'!$V$7*Model!O2480</f>
        <v>0</v>
      </c>
      <c r="P2532" s="279">
        <f>'Assumptions (Battery)'!$V$7*Model!P2480</f>
        <v>0</v>
      </c>
      <c r="Q2532" s="279">
        <f>'Assumptions (Battery)'!$V$7*Model!Q2480</f>
        <v>0</v>
      </c>
      <c r="R2532" s="279">
        <f>'Assumptions (Battery)'!$V$7*Model!R2480</f>
        <v>0.0003808240708</v>
      </c>
      <c r="S2532" s="279">
        <f>'Assumptions (Battery)'!$V$7*Model!S2480</f>
        <v>0.01157576289</v>
      </c>
      <c r="T2532" s="279">
        <f>'Assumptions (Battery)'!$V$7*Model!T2480</f>
        <v>0.007319046402</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0.0004517462408</v>
      </c>
      <c r="AF2532" s="160">
        <f>'Assumptions (Battery)'!$V$7*Model!AF2480</f>
        <v>0</v>
      </c>
      <c r="AG2532" s="160">
        <f>'Assumptions (Battery)'!$V$7*Model!AG2480</f>
        <v>0</v>
      </c>
      <c r="AH2532" s="160">
        <f>'Assumptions (Battery)'!$V$7*Model!AH2480</f>
        <v>0</v>
      </c>
      <c r="AI2532" s="160">
        <f>'Assumptions (Battery)'!$V$7*Model!AI2480</f>
        <v>0</v>
      </c>
      <c r="AJ2532" s="160">
        <f>'Assumptions (Battery)'!$V$7*Model!AJ2480</f>
        <v>0.0006512420169</v>
      </c>
      <c r="AK2532" s="160">
        <f>'Assumptions (Battery)'!$V$7*Model!AK2480</f>
        <v>0.0006876030082</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0.008294550503</v>
      </c>
      <c r="M2533" s="279">
        <f>'Assumptions (Battery)'!$V$8*Model!M2480</f>
        <v>0</v>
      </c>
      <c r="N2533" s="279">
        <f>'Assumptions (Battery)'!$V$8*Model!N2480</f>
        <v>0.06735748626</v>
      </c>
      <c r="O2533" s="279">
        <f>'Assumptions (Battery)'!$V$8*Model!O2480</f>
        <v>0</v>
      </c>
      <c r="P2533" s="279">
        <f>'Assumptions (Battery)'!$V$8*Model!P2480</f>
        <v>0</v>
      </c>
      <c r="Q2533" s="279">
        <f>'Assumptions (Battery)'!$V$8*Model!Q2480</f>
        <v>0</v>
      </c>
      <c r="R2533" s="279">
        <f>'Assumptions (Battery)'!$V$8*Model!R2480</f>
        <v>0.001523296283</v>
      </c>
      <c r="S2533" s="279">
        <f>'Assumptions (Battery)'!$V$8*Model!S2480</f>
        <v>0.04630305156</v>
      </c>
      <c r="T2533" s="279">
        <f>'Assumptions (Battery)'!$V$8*Model!T2480</f>
        <v>0.02927618561</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0.001806984963</v>
      </c>
      <c r="AF2533" s="160">
        <f>'Assumptions (Battery)'!$V$8*Model!AF2480</f>
        <v>0</v>
      </c>
      <c r="AG2533" s="160">
        <f>'Assumptions (Battery)'!$V$8*Model!AG2480</f>
        <v>0</v>
      </c>
      <c r="AH2533" s="160">
        <f>'Assumptions (Battery)'!$V$8*Model!AH2480</f>
        <v>0</v>
      </c>
      <c r="AI2533" s="160">
        <f>'Assumptions (Battery)'!$V$8*Model!AI2480</f>
        <v>0</v>
      </c>
      <c r="AJ2533" s="160">
        <f>'Assumptions (Battery)'!$V$8*Model!AJ2480</f>
        <v>0.002604968068</v>
      </c>
      <c r="AK2533" s="160">
        <f>'Assumptions (Battery)'!$V$8*Model!AK2480</f>
        <v>0.002750412033</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-0.0007990689936</v>
      </c>
      <c r="T2534" s="177">
        <f t="array" ref="T2534">SUM(IF(ISERROR(T2535:T2585),"",T2535:T2585))</f>
        <v>-0.001368224544</v>
      </c>
      <c r="U2534" s="177">
        <f t="array" ref="U2534">SUM(IF(ISERROR(U2535:U2585),"",U2535:U2585))</f>
        <v>-0.001477682507</v>
      </c>
      <c r="V2534" s="177">
        <f t="array" ref="V2534">SUM(IF(ISERROR(V2535:V2585),"",V2535:V2585))</f>
        <v>-0.001595897108</v>
      </c>
      <c r="W2534" s="177">
        <f t="array" ref="W2534">SUM(IF(ISERROR(W2535:W2585),"",W2535:W2585))</f>
        <v>-0.001723568877</v>
      </c>
      <c r="X2534" s="160">
        <f t="array" ref="X2534">SUM(IF(ISERROR(X2535:X2585),"",X2535:X2585))</f>
        <v>-0.001861454387</v>
      </c>
      <c r="Y2534" s="160">
        <f t="array" ref="Y2534">SUM(IF(ISERROR(Y2535:Y2585),"",Y2535:Y2585))</f>
        <v>-0.002010370738</v>
      </c>
      <c r="Z2534" s="160">
        <f t="array" ref="Z2534">SUM(IF(ISERROR(Z2535:Z2585),"",Z2535:Z2585))</f>
        <v>-0.002171200397</v>
      </c>
      <c r="AA2534" s="160">
        <f t="array" ref="AA2534">SUM(IF(ISERROR(AA2535:AA2585),"",AA2535:AA2585))</f>
        <v>-0.002344896428</v>
      </c>
      <c r="AB2534" s="160">
        <f t="array" ref="AB2534">SUM(IF(ISERROR(AB2535:AB2585),"",AB2535:AB2585))</f>
        <v>-0.002532488143</v>
      </c>
      <c r="AC2534" s="160">
        <f t="array" ref="AC2534">SUM(IF(ISERROR(AC2535:AC2585),"",AC2535:AC2585))</f>
        <v>-0.001009957169</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-0.00004746488408</v>
      </c>
      <c r="AL2534" s="160">
        <f t="array" ref="AL2534">SUM(IF(ISERROR(AL2535:AL2585),"",AL2535:AL2585))</f>
        <v>-0.00005126207481</v>
      </c>
      <c r="AM2534" s="160">
        <f t="array" ref="AM2534">SUM(IF(ISERROR(AM2535:AM2585),"",AM2535:AM2585))</f>
        <v>-0.00005536304079</v>
      </c>
      <c r="AN2534" s="160">
        <f t="array" ref="AN2534">SUM(IF(ISERROR(AN2535:AN2585),"",AN2535:AN2585))</f>
        <v>-0.00005979208406</v>
      </c>
      <c r="AO2534" s="160">
        <f t="array" ref="AO2534">SUM(IF(ISERROR(AO2535:AO2585),"",AO2535:AO2585))</f>
        <v>-0.00006457545078</v>
      </c>
      <c r="AP2534" s="160">
        <f t="array" ref="AP2534">SUM(IF(ISERROR(AP2535:AP2585),"",AP2535:AP2585))</f>
        <v>-0.00006974148684</v>
      </c>
      <c r="AQ2534" s="160">
        <f t="array" ref="AQ2534">SUM(IF(ISERROR(AQ2535:AQ2585),"",AQ2535:AQ2585))</f>
        <v>-0.00007532080579</v>
      </c>
      <c r="AR2534" s="160">
        <f t="array" ref="AR2534">SUM(IF(ISERROR(AR2535:AR2585),"",AR2535:AR2585))</f>
        <v>-0.00008134647025</v>
      </c>
      <c r="AS2534" s="160">
        <f t="array" ref="AS2534">SUM(IF(ISERROR(AS2535:AS2585),"",AS2535:AS2585))</f>
        <v>-0.00008785418787</v>
      </c>
      <c r="AT2534" s="160">
        <f t="array" ref="AT2534">SUM(IF(ISERROR(AT2535:AT2585),"",AT2535:AT2585))</f>
        <v>-0.0000948825229</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-0.0007990689936</v>
      </c>
      <c r="T2551" s="160">
        <f>IF($S$2478&gt;0,PPMT('Assumptions (Battery)'!$V$9,Model!X$1,'Assumptions (Battery)'!$V$12,'Assumptions (Battery)'!$V$7*$S$2480),0)</f>
        <v>-0.0008629945131</v>
      </c>
      <c r="U2551" s="160">
        <f>IF($S$2478&gt;0,PPMT('Assumptions (Battery)'!$V$9,Model!Y$1,'Assumptions (Battery)'!$V$12,'Assumptions (Battery)'!$V$7*$S$2480),0)</f>
        <v>-0.0009320340741</v>
      </c>
      <c r="V2551" s="160">
        <f>IF($S$2478&gt;0,PPMT('Assumptions (Battery)'!$V$9,Model!Z$1,'Assumptions (Battery)'!$V$12,'Assumptions (Battery)'!$V$7*$S$2480),0)</f>
        <v>-0.0010065968</v>
      </c>
      <c r="W2551" s="160">
        <f>IF($S$2478&gt;0,PPMT('Assumptions (Battery)'!$V$9,Model!AA$1,'Assumptions (Battery)'!$V$12,'Assumptions (Battery)'!$V$7*$S$2480),0)</f>
        <v>-0.001087124544</v>
      </c>
      <c r="X2551" s="160">
        <f>IF($S$2478&gt;0,PPMT('Assumptions (Battery)'!$V$9,Model!AB$1,'Assumptions (Battery)'!$V$12,'Assumptions (Battery)'!$V$7*$S$2480),0)</f>
        <v>-0.001174094508</v>
      </c>
      <c r="Y2551" s="160">
        <f>IF($S$2478&gt;0,PPMT('Assumptions (Battery)'!$V$9,Model!AC$1,'Assumptions (Battery)'!$V$12,'Assumptions (Battery)'!$V$7*$S$2480),0)</f>
        <v>-0.001268022068</v>
      </c>
      <c r="Z2551" s="160">
        <f>IF($S$2478&gt;0,PPMT('Assumptions (Battery)'!$V$9,Model!AD$1,'Assumptions (Battery)'!$V$12,'Assumptions (Battery)'!$V$7*$S$2480),0)</f>
        <v>-0.001369463834</v>
      </c>
      <c r="AA2551" s="160">
        <f>IF($S$2478&gt;0,PPMT('Assumptions (Battery)'!$V$9,Model!AE$1,'Assumptions (Battery)'!$V$12,'Assumptions (Battery)'!$V$7*$S$2480),0)</f>
        <v>-0.00147902094</v>
      </c>
      <c r="AB2551" s="160">
        <f>IF($S$2478&gt;0,PPMT('Assumptions (Battery)'!$V$9,Model!AF$1,'Assumptions (Battery)'!$V$12,'Assumptions (Battery)'!$V$7*$S$2480),0)</f>
        <v>-0.001597342616</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-0.0005052300309</v>
      </c>
      <c r="U2552" s="160">
        <f>IF($T$2478&gt;0,PPMT('Assumptions (Battery)'!$V$9,Model!X$1,'Assumptions (Battery)'!$V$12,'Assumptions (Battery)'!$V$7*$T$2480),0)</f>
        <v>-0.0005456484333</v>
      </c>
      <c r="V2552" s="160">
        <f>IF($T$2478&gt;0,PPMT('Assumptions (Battery)'!$V$9,Model!Y$1,'Assumptions (Battery)'!$V$12,'Assumptions (Battery)'!$V$7*$T$2480),0)</f>
        <v>-0.000589300308</v>
      </c>
      <c r="W2552" s="160">
        <f>IF($T$2478&gt;0,PPMT('Assumptions (Battery)'!$V$9,Model!Z$1,'Assumptions (Battery)'!$V$12,'Assumptions (Battery)'!$V$7*$T$2480),0)</f>
        <v>-0.0006364443326</v>
      </c>
      <c r="X2552" s="160">
        <f>IF($T$2478&gt;0,PPMT('Assumptions (Battery)'!$V$9,Model!AA$1,'Assumptions (Battery)'!$V$12,'Assumptions (Battery)'!$V$7*$T$2480),0)</f>
        <v>-0.0006873598792</v>
      </c>
      <c r="Y2552" s="160">
        <f>IF($T$2478&gt;0,PPMT('Assumptions (Battery)'!$V$9,Model!AB$1,'Assumptions (Battery)'!$V$12,'Assumptions (Battery)'!$V$7*$T$2480),0)</f>
        <v>-0.0007423486696</v>
      </c>
      <c r="Z2552" s="160">
        <f>IF($T$2478&gt;0,PPMT('Assumptions (Battery)'!$V$9,Model!AC$1,'Assumptions (Battery)'!$V$12,'Assumptions (Battery)'!$V$7*$T$2480),0)</f>
        <v>-0.0008017365631</v>
      </c>
      <c r="AA2552" s="160">
        <f>IF($T$2478&gt;0,PPMT('Assumptions (Battery)'!$V$9,Model!AD$1,'Assumptions (Battery)'!$V$12,'Assumptions (Battery)'!$V$7*$T$2480),0)</f>
        <v>-0.0008658754882</v>
      </c>
      <c r="AB2552" s="160">
        <f>IF($T$2478&gt;0,PPMT('Assumptions (Battery)'!$V$9,Model!AE$1,'Assumptions (Battery)'!$V$12,'Assumptions (Battery)'!$V$7*$T$2480),0)</f>
        <v>-0.0009351455272</v>
      </c>
      <c r="AC2552" s="160">
        <f>IF($T$2478&gt;0,PPMT('Assumptions (Battery)'!$V$9,Model!AF$1,'Assumptions (Battery)'!$V$12,'Assumptions (Battery)'!$V$7*$T$2480),0)</f>
        <v>-0.001009957169</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-0.00004746488408</v>
      </c>
      <c r="AL2569" s="160">
        <f>IF($AK$2478&gt;0,PPMT('Assumptions (Battery)'!$V$9,Model!X$1,'Assumptions (Battery)'!$V$12,'Assumptions (Battery)'!$V$7*$AK$2480),0)</f>
        <v>-0.00005126207481</v>
      </c>
      <c r="AM2569" s="160">
        <f>IF($AK$2478&gt;0,PPMT('Assumptions (Battery)'!$V$9,Model!Y$1,'Assumptions (Battery)'!$V$12,'Assumptions (Battery)'!$V$7*$AK$2480),0)</f>
        <v>-0.00005536304079</v>
      </c>
      <c r="AN2569" s="160">
        <f>IF($AK$2478&gt;0,PPMT('Assumptions (Battery)'!$V$9,Model!Z$1,'Assumptions (Battery)'!$V$12,'Assumptions (Battery)'!$V$7*$AK$2480),0)</f>
        <v>-0.00005979208406</v>
      </c>
      <c r="AO2569" s="160">
        <f>IF($AK$2478&gt;0,PPMT('Assumptions (Battery)'!$V$9,Model!AA$1,'Assumptions (Battery)'!$V$12,'Assumptions (Battery)'!$V$7*$AK$2480),0)</f>
        <v>-0.00006457545078</v>
      </c>
      <c r="AP2569" s="160">
        <f>IF($AK$2478&gt;0,PPMT('Assumptions (Battery)'!$V$9,Model!AB$1,'Assumptions (Battery)'!$V$12,'Assumptions (Battery)'!$V$7*$AK$2480),0)</f>
        <v>-0.00006974148684</v>
      </c>
      <c r="AQ2569" s="160">
        <f>IF($AK$2478&gt;0,PPMT('Assumptions (Battery)'!$V$9,Model!AC$1,'Assumptions (Battery)'!$V$12,'Assumptions (Battery)'!$V$7*$AK$2480),0)</f>
        <v>-0.00007532080579</v>
      </c>
      <c r="AR2569" s="160">
        <f>IF($AK$2478&gt;0,PPMT('Assumptions (Battery)'!$V$9,Model!AD$1,'Assumptions (Battery)'!$V$12,'Assumptions (Battery)'!$V$7*$AK$2480),0)</f>
        <v>-0.00008134647025</v>
      </c>
      <c r="AS2569" s="160">
        <f>IF($AK$2478&gt;0,PPMT('Assumptions (Battery)'!$V$9,Model!AE$1,'Assumptions (Battery)'!$V$12,'Assumptions (Battery)'!$V$7*$AK$2480),0)</f>
        <v>-0.00008785418787</v>
      </c>
      <c r="AT2569" s="160">
        <f>IF($AK$2478&gt;0,PPMT('Assumptions (Battery)'!$V$9,Model!AF$1,'Assumptions (Battery)'!$V$12,'Assumptions (Battery)'!$V$7*$AK$2480),0)</f>
        <v>-0.0000948825229</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-0.0009260610312</v>
      </c>
      <c r="T2586" s="177">
        <f t="array" ref="T2586">SUM(IF(ISERROR(T2587:T2637),"",T2587:T2637))</f>
        <v>-0.001447659224</v>
      </c>
      <c r="U2586" s="177">
        <f t="array" ref="U2586">SUM(IF(ISERROR(U2587:U2637),"",U2587:U2637))</f>
        <v>-0.00133820126</v>
      </c>
      <c r="V2586" s="177">
        <f t="array" ref="V2586">SUM(IF(ISERROR(V2587:V2637),"",V2587:V2637))</f>
        <v>-0.00121998666</v>
      </c>
      <c r="W2586" s="177">
        <f t="array" ref="W2586">SUM(IF(ISERROR(W2587:W2637),"",W2587:W2637))</f>
        <v>-0.001092314891</v>
      </c>
      <c r="X2586" s="160">
        <f t="array" ref="X2586">SUM(IF(ISERROR(X2587:X2637),"",X2587:X2637))</f>
        <v>-0.000954429381</v>
      </c>
      <c r="Y2586" s="160">
        <f t="array" ref="Y2586">SUM(IF(ISERROR(Y2587:Y2637),"",Y2587:Y2637))</f>
        <v>-0.00080551303</v>
      </c>
      <c r="Z2586" s="160">
        <f t="array" ref="Z2586">SUM(IF(ISERROR(Z2587:Z2637),"",Z2587:Z2637))</f>
        <v>-0.000644683371</v>
      </c>
      <c r="AA2586" s="160">
        <f t="array" ref="AA2586">SUM(IF(ISERROR(AA2587:AA2637),"",AA2587:AA2637))</f>
        <v>-0.0004709873393</v>
      </c>
      <c r="AB2586" s="160">
        <f t="array" ref="AB2586">SUM(IF(ISERROR(AB2587:AB2637),"",AB2587:AB2637))</f>
        <v>-0.000283395625</v>
      </c>
      <c r="AC2586" s="160">
        <f t="array" ref="AC2586">SUM(IF(ISERROR(AC2587:AC2637),"",AC2587:AC2637))</f>
        <v>-0.00008079657355</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-0.00005500824065</v>
      </c>
      <c r="AL2586" s="160">
        <f t="array" ref="AL2586">SUM(IF(ISERROR(AL2587:AL2637),"",AL2587:AL2637))</f>
        <v>-0.00005121104993</v>
      </c>
      <c r="AM2586" s="160">
        <f t="array" ref="AM2586">SUM(IF(ISERROR(AM2587:AM2637),"",AM2587:AM2637))</f>
        <v>-0.00004711008394</v>
      </c>
      <c r="AN2586" s="160">
        <f t="array" ref="AN2586">SUM(IF(ISERROR(AN2587:AN2637),"",AN2587:AN2637))</f>
        <v>-0.00004268104068</v>
      </c>
      <c r="AO2586" s="160">
        <f t="array" ref="AO2586">SUM(IF(ISERROR(AO2587:AO2637),"",AO2587:AO2637))</f>
        <v>-0.00003789767396</v>
      </c>
      <c r="AP2586" s="160">
        <f t="array" ref="AP2586">SUM(IF(ISERROR(AP2587:AP2637),"",AP2587:AP2637))</f>
        <v>-0.00003273163789</v>
      </c>
      <c r="AQ2586" s="160">
        <f t="array" ref="AQ2586">SUM(IF(ISERROR(AQ2587:AQ2637),"",AQ2587:AQ2637))</f>
        <v>-0.00002715231895</v>
      </c>
      <c r="AR2586" s="160">
        <f t="array" ref="AR2586">SUM(IF(ISERROR(AR2587:AR2637),"",AR2587:AR2637))</f>
        <v>-0.00002112665448</v>
      </c>
      <c r="AS2586" s="160">
        <f t="array" ref="AS2586">SUM(IF(ISERROR(AS2587:AS2637),"",AS2587:AS2637))</f>
        <v>-0.00001461893686</v>
      </c>
      <c r="AT2586" s="160">
        <f t="array" ref="AT2586">SUM(IF(ISERROR(AT2587:AT2637),"",AT2587:AT2637))</f>
        <v>-0.000007590601832</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-0.0009260610312</v>
      </c>
      <c r="T2603" s="160">
        <f>IF($S$2478&gt;0,IPMT('Assumptions (Battery)'!$V$9,Model!X$1,'Assumptions (Battery)'!$V$12,'Assumptions (Battery)'!$V$7*$S$2480),0)</f>
        <v>-0.0008621355117</v>
      </c>
      <c r="U2603" s="160">
        <f>IF($S$2478&gt;0,IPMT('Assumptions (Battery)'!$V$9,Model!Y$1,'Assumptions (Battery)'!$V$12,'Assumptions (Battery)'!$V$7*$S$2480),0)</f>
        <v>-0.0007930959507</v>
      </c>
      <c r="V2603" s="160">
        <f>IF($S$2478&gt;0,IPMT('Assumptions (Battery)'!$V$9,Model!Z$1,'Assumptions (Battery)'!$V$12,'Assumptions (Battery)'!$V$7*$S$2480),0)</f>
        <v>-0.0007185332247</v>
      </c>
      <c r="W2603" s="160">
        <f>IF($S$2478&gt;0,IPMT('Assumptions (Battery)'!$V$9,Model!AA$1,'Assumptions (Battery)'!$V$12,'Assumptions (Battery)'!$V$7*$S$2480),0)</f>
        <v>-0.0006380054807</v>
      </c>
      <c r="X2603" s="160">
        <f>IF($S$2478&gt;0,IPMT('Assumptions (Battery)'!$V$9,Model!AB$1,'Assumptions (Battery)'!$V$12,'Assumptions (Battery)'!$V$7*$S$2480),0)</f>
        <v>-0.0005510355172</v>
      </c>
      <c r="Y2603" s="160">
        <f>IF($S$2478&gt;0,IPMT('Assumptions (Battery)'!$V$9,Model!AC$1,'Assumptions (Battery)'!$V$12,'Assumptions (Battery)'!$V$7*$S$2480),0)</f>
        <v>-0.0004571079566</v>
      </c>
      <c r="Z2603" s="160">
        <f>IF($S$2478&gt;0,IPMT('Assumptions (Battery)'!$V$9,Model!AD$1,'Assumptions (Battery)'!$V$12,'Assumptions (Battery)'!$V$7*$S$2480),0)</f>
        <v>-0.0003556661912</v>
      </c>
      <c r="AA2603" s="160">
        <f>IF($S$2478&gt;0,IPMT('Assumptions (Battery)'!$V$9,Model!AE$1,'Assumptions (Battery)'!$V$12,'Assumptions (Battery)'!$V$7*$S$2480),0)</f>
        <v>-0.0002461090845</v>
      </c>
      <c r="AB2603" s="160">
        <f>IF($S$2478&gt;0,IPMT('Assumptions (Battery)'!$V$9,Model!AF$1,'Assumptions (Battery)'!$V$12,'Assumptions (Battery)'!$V$7*$S$2480),0)</f>
        <v>-0.0001277874092</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-0.0005855237121</v>
      </c>
      <c r="U2604" s="160">
        <f>IF($T$2478&gt;0,IPMT('Assumptions (Battery)'!$V$9,Model!X$1,'Assumptions (Battery)'!$V$12,'Assumptions (Battery)'!$V$7*$T$2480),0)</f>
        <v>-0.0005451053097</v>
      </c>
      <c r="V2604" s="160">
        <f>IF($T$2478&gt;0,IPMT('Assumptions (Battery)'!$V$9,Model!Y$1,'Assumptions (Battery)'!$V$12,'Assumptions (Battery)'!$V$7*$T$2480),0)</f>
        <v>-0.000501453435</v>
      </c>
      <c r="W2604" s="160">
        <f>IF($T$2478&gt;0,IPMT('Assumptions (Battery)'!$V$9,Model!Z$1,'Assumptions (Battery)'!$V$12,'Assumptions (Battery)'!$V$7*$T$2480),0)</f>
        <v>-0.0004543094104</v>
      </c>
      <c r="X2604" s="160">
        <f>IF($T$2478&gt;0,IPMT('Assumptions (Battery)'!$V$9,Model!AA$1,'Assumptions (Battery)'!$V$12,'Assumptions (Battery)'!$V$7*$T$2480),0)</f>
        <v>-0.0004033938637</v>
      </c>
      <c r="Y2604" s="160">
        <f>IF($T$2478&gt;0,IPMT('Assumptions (Battery)'!$V$9,Model!AB$1,'Assumptions (Battery)'!$V$12,'Assumptions (Battery)'!$V$7*$T$2480),0)</f>
        <v>-0.0003484050734</v>
      </c>
      <c r="Z2604" s="160">
        <f>IF($T$2478&gt;0,IPMT('Assumptions (Battery)'!$V$9,Model!AC$1,'Assumptions (Battery)'!$V$12,'Assumptions (Battery)'!$V$7*$T$2480),0)</f>
        <v>-0.0002890171798</v>
      </c>
      <c r="AA2604" s="160">
        <f>IF($T$2478&gt;0,IPMT('Assumptions (Battery)'!$V$9,Model!AD$1,'Assumptions (Battery)'!$V$12,'Assumptions (Battery)'!$V$7*$T$2480),0)</f>
        <v>-0.0002248782548</v>
      </c>
      <c r="AB2604" s="160">
        <f>IF($T$2478&gt;0,IPMT('Assumptions (Battery)'!$V$9,Model!AE$1,'Assumptions (Battery)'!$V$12,'Assumptions (Battery)'!$V$7*$T$2480),0)</f>
        <v>-0.0001556082157</v>
      </c>
      <c r="AC2604" s="160">
        <f>IF($T$2478&gt;0,IPMT('Assumptions (Battery)'!$V$9,Model!AF$1,'Assumptions (Battery)'!$V$12,'Assumptions (Battery)'!$V$7*$T$2480),0)</f>
        <v>-0.00008079657355</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-0.00005500824065</v>
      </c>
      <c r="AL2621" s="160">
        <f>IF($AK$2478&gt;0,IPMT('Assumptions (Battery)'!$V$9,Model!X$1,'Assumptions (Battery)'!$V$12,'Assumptions (Battery)'!$V$7*$AK$2480),0)</f>
        <v>-0.00005121104993</v>
      </c>
      <c r="AM2621" s="160">
        <f>IF($AK$2478&gt;0,IPMT('Assumptions (Battery)'!$V$9,Model!Y$1,'Assumptions (Battery)'!$V$12,'Assumptions (Battery)'!$V$7*$AK$2480),0)</f>
        <v>-0.00004711008394</v>
      </c>
      <c r="AN2621" s="160">
        <f>IF($AK$2478&gt;0,IPMT('Assumptions (Battery)'!$V$9,Model!Z$1,'Assumptions (Battery)'!$V$12,'Assumptions (Battery)'!$V$7*$AK$2480),0)</f>
        <v>-0.00004268104068</v>
      </c>
      <c r="AO2621" s="160">
        <f>IF($AK$2478&gt;0,IPMT('Assumptions (Battery)'!$V$9,Model!AA$1,'Assumptions (Battery)'!$V$12,'Assumptions (Battery)'!$V$7*$AK$2480),0)</f>
        <v>-0.00003789767396</v>
      </c>
      <c r="AP2621" s="160">
        <f>IF($AK$2478&gt;0,IPMT('Assumptions (Battery)'!$V$9,Model!AB$1,'Assumptions (Battery)'!$V$12,'Assumptions (Battery)'!$V$7*$AK$2480),0)</f>
        <v>-0.00003273163789</v>
      </c>
      <c r="AQ2621" s="160">
        <f>IF($AK$2478&gt;0,IPMT('Assumptions (Battery)'!$V$9,Model!AC$1,'Assumptions (Battery)'!$V$12,'Assumptions (Battery)'!$V$7*$AK$2480),0)</f>
        <v>-0.00002715231895</v>
      </c>
      <c r="AR2621" s="160">
        <f>IF($AK$2478&gt;0,IPMT('Assumptions (Battery)'!$V$9,Model!AD$1,'Assumptions (Battery)'!$V$12,'Assumptions (Battery)'!$V$7*$AK$2480),0)</f>
        <v>-0.00002112665448</v>
      </c>
      <c r="AS2621" s="160">
        <f>IF($AK$2478&gt;0,IPMT('Assumptions (Battery)'!$V$9,Model!AE$1,'Assumptions (Battery)'!$V$12,'Assumptions (Battery)'!$V$7*$AK$2480),0)</f>
        <v>-0.00001461893686</v>
      </c>
      <c r="AT2621" s="160">
        <f>IF($AK$2478&gt;0,IPMT('Assumptions (Battery)'!$V$9,Model!AF$1,'Assumptions (Battery)'!$V$12,'Assumptions (Battery)'!$V$7*$AK$2480),0)</f>
        <v>-0.000007590601832</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0.008270882585</v>
      </c>
      <c r="T2638" s="177">
        <f t="shared" si="94"/>
        <v>0.01940398031</v>
      </c>
      <c r="U2638" s="177">
        <f t="shared" si="94"/>
        <v>0.01908517697</v>
      </c>
      <c r="V2638" s="177">
        <f t="shared" si="94"/>
        <v>0.01362957</v>
      </c>
      <c r="W2638" s="177">
        <f t="shared" si="94"/>
        <v>0.009739322608</v>
      </c>
      <c r="X2638" s="160">
        <f t="shared" si="94"/>
        <v>0.008430744467</v>
      </c>
      <c r="Y2638" s="160">
        <f t="shared" si="94"/>
        <v>0.008432872825</v>
      </c>
      <c r="Z2638" s="160">
        <f t="shared" si="94"/>
        <v>0.005849349343</v>
      </c>
      <c r="AA2638" s="160">
        <f t="shared" si="94"/>
        <v>0.001632147348</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0.0004912923493</v>
      </c>
      <c r="AL2638" s="160">
        <f t="shared" si="94"/>
        <v>0.0008419698835</v>
      </c>
      <c r="AM2638" s="160">
        <f t="shared" si="94"/>
        <v>0.0006013088307</v>
      </c>
      <c r="AN2638" s="160">
        <f t="shared" si="94"/>
        <v>0.0004294080786</v>
      </c>
      <c r="AO2638" s="160">
        <f t="shared" si="94"/>
        <v>0.0003070147432</v>
      </c>
      <c r="AP2638" s="160">
        <f t="shared" si="94"/>
        <v>0.0003066709416</v>
      </c>
      <c r="AQ2638" s="160">
        <f t="shared" si="94"/>
        <v>0.0003070147432</v>
      </c>
      <c r="AR2638" s="160">
        <f t="shared" si="94"/>
        <v>0.0001533354708</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0.008270882585</v>
      </c>
      <c r="T2655" s="280">
        <f>IF($S$2478&gt;0,'Assumptions (Battery)'!W$13*$S$2480,0)</f>
        <v>0.01417452166</v>
      </c>
      <c r="U2655" s="160">
        <f>IF($S$2478&gt;0,'Assumptions (Battery)'!X$13*$S$2480,0)</f>
        <v>0.01012300465</v>
      </c>
      <c r="V2655" s="160">
        <f>IF($S$2478&gt;0,'Assumptions (Battery)'!Y$13*$S$2480,0)</f>
        <v>0.007229063925</v>
      </c>
      <c r="W2655" s="160">
        <f>IF($S$2478&gt;0,'Assumptions (Battery)'!Z$13*$S$2480,0)</f>
        <v>0.00516857813</v>
      </c>
      <c r="X2655" s="160">
        <f>IF($S$2478&gt;0,'Assumptions (Battery)'!AA$13*$S$2480,0)</f>
        <v>0.005162790249</v>
      </c>
      <c r="Y2655" s="160">
        <f>IF($S$2478&gt;0,'Assumptions (Battery)'!AB$13*$S$2480,0)</f>
        <v>0.00516857813</v>
      </c>
      <c r="Z2655" s="160">
        <f>IF($S$2478&gt;0,'Assumptions (Battery)'!AC$13*$S$2480,0)</f>
        <v>0.002581395124</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0.005229458654</v>
      </c>
      <c r="U2656" s="160">
        <f>IF($T$2478&gt;0,'Assumptions (Battery)'!W$13*$T$2480,0)</f>
        <v>0.008962172319</v>
      </c>
      <c r="V2656" s="160">
        <f>IF($T$2478&gt;0,'Assumptions (Battery)'!X$13*$T$2480,0)</f>
        <v>0.006400506078</v>
      </c>
      <c r="W2656" s="160">
        <f>IF($T$2478&gt;0,'Assumptions (Battery)'!Y$13*$T$2480,0)</f>
        <v>0.004570744478</v>
      </c>
      <c r="X2656" s="160">
        <f>IF($T$2478&gt;0,'Assumptions (Battery)'!Z$13*$T$2480,0)</f>
        <v>0.003267954218</v>
      </c>
      <c r="Y2656" s="160">
        <f>IF($T$2478&gt;0,'Assumptions (Battery)'!AA$13*$T$2480,0)</f>
        <v>0.003264294695</v>
      </c>
      <c r="Z2656" s="160">
        <f>IF($T$2478&gt;0,'Assumptions (Battery)'!AB$13*$T$2480,0)</f>
        <v>0.003267954218</v>
      </c>
      <c r="AA2656" s="160">
        <f>IF($T$2478&gt;0,'Assumptions (Battery)'!AC$13*$T$2480,0)</f>
        <v>0.001632147348</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0.0004912923493</v>
      </c>
      <c r="AL2673" s="160">
        <f>IF($AK$2478&gt;0,'Assumptions (Battery)'!W13*$AK$2480,0)</f>
        <v>0.0008419698835</v>
      </c>
      <c r="AM2673" s="160">
        <f>IF($AK$2478&gt;0,'Assumptions (Battery)'!X13*$AK$2480,0)</f>
        <v>0.0006013088307</v>
      </c>
      <c r="AN2673" s="160">
        <f>IF($AK$2478&gt;0,'Assumptions (Battery)'!Y13*$AK$2480,0)</f>
        <v>0.0004294080786</v>
      </c>
      <c r="AO2673" s="160">
        <f>IF($AK$2478&gt;0,'Assumptions (Battery)'!Z13*$AK$2480,0)</f>
        <v>0.0003070147432</v>
      </c>
      <c r="AP2673" s="160">
        <f>IF($AK$2478&gt;0,'Assumptions (Battery)'!AA13*$AK$2480,0)</f>
        <v>0.0003066709416</v>
      </c>
      <c r="AQ2673" s="160">
        <f>IF($AK$2478&gt;0,'Assumptions (Battery)'!AB13*$AK$2480,0)</f>
        <v>0.0003070147432</v>
      </c>
      <c r="AR2673" s="160">
        <f>IF($AK$2478&gt;0,'Assumptions (Battery)'!AC13*$AK$2480,0)</f>
        <v>0.0001533354708</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-0.008294550503</v>
      </c>
      <c r="M2690" s="160">
        <f>IF(Model!M2476+Model!M2477-M2475-M2638+M2586&gt;0,(1-'Assumptions (Battery)'!L32)*(Model!M2476+Model!M2477-M2475-M2638+M2586)+Model!M2638-M2533+Model!M2534,Model!M2476+Model!M2477-M2475+M2586-M2533+Model!M2534)</f>
        <v>-0.0002450453915</v>
      </c>
      <c r="N2690" s="160">
        <f>IF(Model!N2476+Model!N2477-N2475-N2638+N2586&gt;0,(1-'Assumptions (Battery)'!M32)*(Model!N2476+Model!N2477-N2475-N2638+N2586)+Model!N2638-N2533+Model!N2534,Model!N2476+Model!N2477-N2475+N2586-N2533+Model!N2534)</f>
        <v>-0.06759023775</v>
      </c>
      <c r="O2690" s="160">
        <f>IF(Model!O2476+Model!O2477-O2475-O2638+O2586&gt;0,(1-'Assumptions (Battery)'!N32)*(Model!O2476+Model!O2477-O2475-O2638+O2586)+Model!O2638-O2533+Model!O2534,Model!O2476+Model!O2477-O2475+O2586-O2533+Model!O2534)</f>
        <v>-0.00221185452</v>
      </c>
      <c r="P2690" s="160">
        <f>IF(Model!P2476+Model!P2477-P2475-P2638+P2586&gt;0,(1-'Assumptions (Battery)'!O32)*(Model!P2476+Model!P2477-P2475-P2638+P2586)+Model!P2638-P2533+Model!P2534,Model!P2476+Model!P2477-P2475+P2586-P2533+Model!P2534)</f>
        <v>-0.002099464208</v>
      </c>
      <c r="Q2690" s="160">
        <f>IF(Model!Q2476+Model!Q2477-Q2475-Q2638+Q2586&gt;0,(1-'Assumptions (Battery)'!P32)*(Model!Q2476+Model!Q2477-Q2475-Q2638+Q2586)+Model!Q2638-Q2533+Model!Q2534,Model!Q2476+Model!Q2477-Q2475+Q2586-Q2533+Model!Q2534)</f>
        <v>-0.001992934253</v>
      </c>
      <c r="R2690" s="160">
        <f>IF(Model!R2476+Model!R2477-R2475-R2638+R2586&gt;0,(1-'Assumptions (Battery)'!Q32)*(Model!R2476+Model!R2477-R2475-R2638+R2586)+Model!R2638-R2533+Model!R2534,Model!R2476+Model!R2477-R2475+R2586-R2533+Model!R2534)</f>
        <v>-0.003417837981</v>
      </c>
      <c r="S2690" s="160">
        <f>IF(Model!S2476+Model!S2477-S2475-S2638+S2586&gt;0,(1-'Assumptions (Battery)'!R32)*(Model!S2476+Model!S2477-S2475-S2638+S2586)+Model!S2638-S2533+Model!S2534,Model!S2476+Model!S2477-S2475+S2586-S2533+Model!S2534)</f>
        <v>-0.04987160488</v>
      </c>
      <c r="T2690" s="160">
        <f>IF(Model!T2476+Model!T2477-T2475-T2638+T2586&gt;0,(1-'Assumptions (Battery)'!S32)*(Model!T2476+Model!T2477-T2475-T2638+T2586)+Model!T2638-T2533+Model!T2534,Model!T2476+Model!T2477-T2475+T2586-T2533+Model!T2534)</f>
        <v>-0.03520931466</v>
      </c>
      <c r="U2690" s="160">
        <f>IF(Model!U2476+Model!U2477-U2475-U2638+U2586&gt;0,(1-'Assumptions (Battery)'!T32)*(Model!U2476+Model!U2477-U2475-U2638+U2586)+Model!U2638-U2533+Model!U2534,Model!U2476+Model!U2477-U2475+U2586-U2533+Model!U2534)</f>
        <v>-0.006639107528</v>
      </c>
      <c r="V2690" s="160">
        <f>IF(Model!V2476+Model!V2477-V2475-V2638+V2586&gt;0,(1-'Assumptions (Battery)'!U32)*(Model!V2476+Model!V2477-V2475-V2638+V2586)+Model!V2638-V2533+Model!V2534,Model!V2476+Model!V2477-V2475+V2586-V2533+Model!V2534)</f>
        <v>-0.006502324098</v>
      </c>
      <c r="W2690" s="160">
        <f>IF(Model!W2476+Model!W2477-W2475-W2638+W2586&gt;0,(1-'Assumptions (Battery)'!V32)*(Model!W2476+Model!W2477-W2475-W2638+W2586)+Model!W2638-W2533+Model!W2534,Model!W2476+Model!W2477-W2475+W2586-W2533+Model!W2534)</f>
        <v>-0.006358030732</v>
      </c>
      <c r="X2690" s="160">
        <f>IF(Model!X2476+Model!X2477-X2475-X2638+X2586&gt;0,(1-'Assumptions (Battery)'!W32)*(Model!X2476+Model!X2477-X2475-X2638+X2586)+Model!X2638-X2533+Model!X2534,Model!X2476+Model!X2477-X2475+X2586-X2533+Model!X2534)</f>
        <v>-0.006084882506</v>
      </c>
      <c r="Y2690" s="160">
        <f>IF(Model!Y2476+Model!Y2477-Y2475-Y2638+Y2586&gt;0,(1-'Assumptions (Battery)'!X32)*(Model!Y2476+Model!Y2477-Y2475-Y2638+Y2586)+Model!Y2638-Y2533+Model!Y2534,Model!Y2476+Model!Y2477-Y2475+Y2586-Y2533+Model!Y2534)</f>
        <v>-0.005824794251</v>
      </c>
      <c r="Z2690" s="160">
        <f>IF(Model!Z2476+Model!Z2477-Z2475-Z2638+Z2586&gt;0,(1-'Assumptions (Battery)'!Y32)*(Model!Z2476+Model!Z2477-Z2475-Z2638+Z2586)+Model!Z2638-Z2533+Model!Z2534,Model!Z2476+Model!Z2477-Z2475+Z2586-Z2533+Model!Z2534)</f>
        <v>-0.005559012997</v>
      </c>
      <c r="AA2690" s="160">
        <f>IF(Model!AA2476+Model!AA2477-AA2475-AA2638+AA2586&gt;0,(1-'Assumptions (Battery)'!Z32)*(Model!AA2476+Model!AA2477-AA2475-AA2638+AA2586)+Model!AA2638-AA2533+Model!AA2534,Model!AA2476+Model!AA2477-AA2475+AA2586-AA2533+Model!AA2534)</f>
        <v>-0.005307062364</v>
      </c>
      <c r="AB2690" s="160">
        <f>IF(Model!AB2476+Model!AB2477-AB2475-AB2638+AB2586&gt;0,(1-'Assumptions (Battery)'!AA32)*(Model!AB2476+Model!AB2477-AB2475-AB2638+AB2586)+Model!AB2638-AB2533+Model!AB2534,Model!AB2476+Model!AB2477-AB2475+AB2586-AB2533+Model!AB2534)</f>
        <v>-0.005048617483</v>
      </c>
      <c r="AC2690" s="160">
        <f>IF(Model!AC2476+Model!AC2477-AC2475-AC2638+AC2586&gt;0,(1-'Assumptions (Battery)'!AB32)*(Model!AC2476+Model!AC2477-AC2475-AC2638+AC2586)+Model!AC2638-AC2533+Model!AC2534,Model!AC2476+Model!AC2477-AC2475+AC2586-AC2533+Model!AC2534)</f>
        <v>-0.003192421073</v>
      </c>
      <c r="AD2690" s="160">
        <f>IF(Model!AD2476+Model!AD2477-AD2475-AD2638+AD2586&gt;0,(1-'Assumptions (Battery)'!AC32)*(Model!AD2476+Model!AD2477-AD2475-AD2638+AD2586)+Model!AD2638-AD2533+Model!AD2534,Model!AD2476+Model!AD2477-AD2475+AD2586-AD2533+Model!AD2534)</f>
        <v>-0.001978113637</v>
      </c>
      <c r="AE2690" s="160">
        <f>IF(Model!AE2476+Model!AE2477-AE2475-AE2638+AE2586&gt;0,(1-'Assumptions (Battery)'!AD32)*(Model!AE2476+Model!AE2477-AE2475-AE2638+AE2586)+Model!AE2638-AE2533+Model!AE2534,Model!AE2476+Model!AE2477-AE2475+AE2586-AE2533+Model!AE2534)</f>
        <v>-0.003654252459</v>
      </c>
      <c r="AF2690" s="160">
        <f>IF(Model!AF2476+Model!AF2477-AF2475-AF2638+AF2586&gt;0,(1-'Assumptions (Battery)'!AE32)*(Model!AF2476+Model!AF2477-AF2475-AF2638+AF2586)+Model!AF2638-AF2533+Model!AF2534,Model!AF2476+Model!AF2477-AF2475+AF2586-AF2533+Model!AF2534)</f>
        <v>-0.001720163828</v>
      </c>
      <c r="AG2690" s="160">
        <f>IF(Model!AG2476+Model!AG2477-AG2475-AG2638+AG2586&gt;0,(1-'Assumptions (Battery)'!AF32)*(Model!AG2476+Model!AG2477-AG2475-AG2638+AG2586)+Model!AG2638-AG2533+Model!AG2534,Model!AG2476+Model!AG2477-AG2475+AG2586-AG2533+Model!AG2534)</f>
        <v>-0.001600870628</v>
      </c>
      <c r="AH2690" s="160">
        <f>IF(Model!AH2476+Model!AH2477-AH2475-AH2638+AH2586&gt;0,(1-'Assumptions (Battery)'!AG32)*(Model!AH2476+Model!AH2477-AH2475-AH2638+AH2586)+Model!AH2638-AH2533+Model!AH2534,Model!AH2476+Model!AH2477-AH2475+AH2586-AH2533+Model!AH2534)</f>
        <v>-0.001531294164</v>
      </c>
      <c r="AI2690" s="160">
        <f>IF(Model!AI2476+Model!AI2477-AI2475-AI2638+AI2586&gt;0,(1-'Assumptions (Battery)'!AH32)*(Model!AI2476+Model!AI2477-AI2475-AI2638+AI2586)+Model!AI2638-AI2533+Model!AI2534,Model!AI2476+Model!AI2477-AI2475+AI2586-AI2533+Model!AI2534)</f>
        <v>-0.001460533105</v>
      </c>
      <c r="AJ2690" s="160">
        <f>IF(Model!AJ2476+Model!AJ2477-AJ2475-AJ2638+AJ2586&gt;0,(1-'Assumptions (Battery)'!AI32)*(Model!AJ2476+Model!AJ2477-AJ2475-AJ2638+AJ2586)+Model!AJ2638-AJ2533+Model!AJ2534,Model!AJ2476+Model!AJ2477-AJ2475+AJ2586-AJ2533+Model!AJ2534)</f>
        <v>-0.003988142732</v>
      </c>
      <c r="AK2690" s="160">
        <f>IF(Model!AK2476+Model!AK2477-AK2475-AK2638+AK2586&gt;0,(1-'Assumptions (Battery)'!AJ32)*(Model!AK2476+Model!AK2477-AK2475-AK2638+AK2586)+Model!AK2638-AK2533+Model!AK2534,Model!AK2476+Model!AK2477-AK2475+AK2586-AK2533+Model!AK2534)</f>
        <v>-0.004163037839</v>
      </c>
      <c r="AL2690" s="160">
        <f>IF(Model!AL2476+Model!AL2477-AL2475-AL2638+AL2586&gt;0,(1-'Assumptions (Battery)'!AK32)*(Model!AL2476+Model!AL2477-AL2475-AL2638+AL2586)+Model!AL2638-AL2533+Model!AL2534,Model!AL2476+Model!AL2477-AL2475+AL2586-AL2533+Model!AL2534)</f>
        <v>-0.001338377002</v>
      </c>
      <c r="AM2690" s="160">
        <f>IF(Model!AM2476+Model!AM2477-AM2475-AM2638+AM2586&gt;0,(1-'Assumptions (Battery)'!AL32)*(Model!AM2476+Model!AM2477-AM2475-AM2638+AM2586)+Model!AM2638-AM2533+Model!AM2534,Model!AM2476+Model!AM2477-AM2475+AM2586-AM2533+Model!AM2534)</f>
        <v>-0.001262891019</v>
      </c>
      <c r="AN2690" s="160">
        <f>IF(Model!AN2476+Model!AN2477-AN2475-AN2638+AN2586&gt;0,(1-'Assumptions (Battery)'!AM32)*(Model!AN2476+Model!AN2477-AN2475-AN2638+AN2586)+Model!AN2638-AN2533+Model!AN2534,Model!AN2476+Model!AN2477-AN2475+AN2586-AN2533+Model!AN2534)</f>
        <v>-0.001186276017</v>
      </c>
      <c r="AO2690" s="160">
        <f>IF(Model!AO2476+Model!AO2477-AO2475-AO2638+AO2586&gt;0,(1-'Assumptions (Battery)'!AN32)*(Model!AO2476+Model!AO2477-AO2475-AO2638+AO2586)+Model!AO2638-AO2533+Model!AO2534,Model!AO2476+Model!AO2477-AO2475+AO2586-AO2533+Model!AO2534)</f>
        <v>-0.001108505452</v>
      </c>
      <c r="AP2690" s="160">
        <f>IF(Model!AP2476+Model!AP2477-AP2475-AP2638+AP2586&gt;0,(1-'Assumptions (Battery)'!AO32)*(Model!AP2476+Model!AP2477-AP2475-AP2638+AP2586)+Model!AP2638-AP2533+Model!AP2534,Model!AP2476+Model!AP2477-AP2475+AP2586-AP2533+Model!AP2534)</f>
        <v>-0.001030951223</v>
      </c>
      <c r="AQ2690" s="160">
        <f>IF(Model!AQ2476+Model!AQ2477-AQ2475-AQ2638+AQ2586&gt;0,(1-'Assumptions (Battery)'!AP32)*(Model!AQ2476+Model!AQ2477-AQ2475-AQ2638+AQ2586)+Model!AQ2638-AQ2533+Model!AQ2534,Model!AQ2476+Model!AQ2477-AQ2475+AQ2586-AQ2533+Model!AQ2534)</f>
        <v>-0.0009509795775</v>
      </c>
      <c r="AR2690" s="160">
        <f>IF(Model!AR2476+Model!AR2477-AR2475-AR2638+AR2586&gt;0,(1-'Assumptions (Battery)'!AQ32)*(Model!AR2476+Model!AR2477-AR2475-AR2638+AR2586)+Model!AR2638-AR2533+Model!AR2534,Model!AR2476+Model!AR2477-AR2475+AR2586-AR2533+Model!AR2534)</f>
        <v>-0.0008699967778</v>
      </c>
      <c r="AS2690" s="160">
        <f>IF(Model!AS2476+Model!AS2477-AS2475-AS2638+AS2586&gt;0,(1-'Assumptions (Battery)'!AR32)*(Model!AS2476+Model!AS2477-AS2475-AS2638+AS2586)+Model!AS2638-AS2533+Model!AS2534,Model!AS2476+Model!AS2477-AS2475+AS2586-AS2533+Model!AS2534)</f>
        <v>-0.0007880352723</v>
      </c>
      <c r="AT2690" s="160">
        <f>IF(Model!AT2476+Model!AT2477-AT2475-AT2638+AT2586&gt;0,(1-'Assumptions (Battery)'!AS32)*(Model!AT2476+Model!AT2477-AT2475-AT2638+AT2586)+Model!AT2638-AT2533+Model!AT2534,Model!AT2476+Model!AT2477-AT2475+AT2586-AT2533+Model!AT2534)</f>
        <v>-0.000705123365</v>
      </c>
      <c r="AU2690" s="160">
        <f>IF(Model!AU2476+Model!AU2477-AU2475-AU2638+AU2586&gt;0,(1-'Assumptions (Battery)'!AT32)*(Model!AU2476+Model!AU2477-AU2475-AU2638+AU2586)+Model!AU2638-AU2533+Model!AU2534,Model!AU2476+Model!AU2477-AU2475+AU2586-AU2533+Model!AU2534)</f>
        <v>-0.0005164957937</v>
      </c>
      <c r="AV2690" s="160">
        <f>IF(Model!AV2476+Model!AV2477-AV2475-AV2638+AV2586&gt;0,(1-'Assumptions (Battery)'!AU32)*(Model!AV2476+Model!AV2477-AV2475-AV2638+AV2586)+Model!AV2638-AV2533+Model!AV2534,Model!AV2476+Model!AV2477-AV2475+AV2586-AV2533+Model!AV2534)</f>
        <v>-0.0004321813611</v>
      </c>
      <c r="AW2690" s="160">
        <f>IF(Model!AW2476+Model!AW2477-AW2475-AW2638+AW2586&gt;0,(1-'Assumptions (Battery)'!AV32)*(Model!AW2476+Model!AW2477-AW2475-AW2638+AW2586)+Model!AW2638-AW2533+Model!AW2534,Model!AW2476+Model!AW2477-AW2475+AW2586-AW2533+Model!AW2534)</f>
        <v>-0.0003470953585</v>
      </c>
      <c r="AX2690" s="160">
        <f>IF(Model!AX2476+Model!AX2477-AX2475-AX2638+AX2586&gt;0,(1-'Assumptions (Battery)'!AW32)*(Model!AX2476+Model!AX2477-AX2475-AX2638+AX2586)+Model!AX2638-AX2533+Model!AX2534,Model!AX2476+Model!AX2477-AX2475+AX2586-AX2533+Model!AX2534)</f>
        <v>-0.0002612614724</v>
      </c>
      <c r="AY2690" s="160">
        <f>IF(Model!AY2476+Model!AY2477-AY2475-AY2638+AY2586&gt;0,(1-'Assumptions (Battery)'!AX32)*(Model!AY2476+Model!AY2477-AY2475-AY2638+AY2586)+Model!AY2638-AY2533+Model!AY2534,Model!AY2476+Model!AY2477-AY2475+AY2586-AY2533+Model!AY2534)</f>
        <v>-0.0001747199317</v>
      </c>
      <c r="AZ2690" s="160">
        <f>IF(Model!AZ2476+Model!AZ2477-AZ2475-AZ2638+AZ2586&gt;0,(1-'Assumptions (Battery)'!AY32)*(Model!AZ2476+Model!AZ2477-AZ2475-AZ2638+AZ2586)+Model!AZ2638-AZ2533+Model!AZ2534,Model!AZ2476+Model!AZ2477-AZ2475+AZ2586-AZ2533+Model!AZ2534)</f>
        <v>-0.00008762354136</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0.001104</v>
      </c>
      <c r="N2692" s="362">
        <f>N2479*'Assumptions (Battery)'!$V$31/10^3</f>
        <v>0</v>
      </c>
      <c r="O2692" s="362">
        <f>O2479*'Assumptions (Battery)'!$V$31/10^3</f>
        <v>0.009936</v>
      </c>
      <c r="P2692" s="362">
        <f>P2479*'Assumptions (Battery)'!$V$31/10^3</f>
        <v>0</v>
      </c>
      <c r="Q2692" s="362">
        <f>Q2479*'Assumptions (Battery)'!$V$31/10^3</f>
        <v>0</v>
      </c>
      <c r="R2692" s="362">
        <f>R2479*'Assumptions (Battery)'!$V$31/10^3</f>
        <v>0</v>
      </c>
      <c r="S2692" s="362">
        <f>S2479*'Assumptions (Battery)'!$V$31/10^3</f>
        <v>0.000276</v>
      </c>
      <c r="T2692" s="362">
        <f>T2479*'Assumptions (Battery)'!$V$31/10^3</f>
        <v>0.008832</v>
      </c>
      <c r="U2692" s="362">
        <f>U2479*'Assumptions (Battery)'!$V$31/10^3</f>
        <v>0.0058788</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0.9357532623</v>
      </c>
      <c r="D2695" s="366">
        <f>('Assumptions (T&amp;D)'!D57)*'Inflation GDP Population'!C$11/'Inflation GDP Population'!$S$11</f>
        <v>1.012058589</v>
      </c>
      <c r="E2695" s="366">
        <f>('Assumptions (T&amp;D)'!E57)*'Inflation GDP Population'!D$11/'Inflation GDP Population'!$S$11</f>
        <v>1.735402768</v>
      </c>
      <c r="F2695" s="366">
        <f>('Assumptions (T&amp;D)'!F57)*'Inflation GDP Population'!E$11/'Inflation GDP Population'!$S$11</f>
        <v>2.212529058</v>
      </c>
      <c r="G2695" s="366">
        <f>('Assumptions (T&amp;D)'!G57)*'Inflation GDP Population'!F$11/'Inflation GDP Population'!$S$11</f>
        <v>1.203053715</v>
      </c>
      <c r="H2695" s="366">
        <f>('Assumptions (T&amp;D)'!H57)*'Inflation GDP Population'!G$11/'Inflation GDP Population'!$S$11</f>
        <v>1.296858773</v>
      </c>
      <c r="I2695" s="366">
        <f>('Assumptions (T&amp;D)'!I57)*'Inflation GDP Population'!H$11/'Inflation GDP Population'!$S$11</f>
        <v>1.425274581</v>
      </c>
      <c r="J2695" s="366">
        <f>('Assumptions (T&amp;D)'!J57)*'Inflation GDP Population'!I$11/'Inflation GDP Population'!$S$11</f>
        <v>1.564681494</v>
      </c>
      <c r="K2695" s="366">
        <f>('Assumptions (T&amp;D)'!K57)*'Inflation GDP Population'!J$11/'Inflation GDP Population'!$S$11</f>
        <v>1.606487773</v>
      </c>
      <c r="L2695" s="366">
        <f>('Assumptions (T&amp;D)'!L57)*'Inflation GDP Population'!K$11/'Inflation GDP Population'!$S$11</f>
        <v>1.797235256</v>
      </c>
      <c r="M2695" s="366">
        <f>('Assumptions (T&amp;D)'!M57)*'Inflation GDP Population'!L$11/'Inflation GDP Population'!$S$11</f>
        <v>1.912433656</v>
      </c>
      <c r="N2695" s="366">
        <f>('Assumptions (T&amp;D)'!N57)*'Inflation GDP Population'!M$11/'Inflation GDP Population'!$S$11</f>
        <v>2.043196848</v>
      </c>
      <c r="O2695" s="366">
        <f>('Assumptions (T&amp;D)'!O57)*'Inflation GDP Population'!N$11/'Inflation GDP Population'!$S$11</f>
        <v>2.246333474</v>
      </c>
      <c r="P2695" s="366">
        <f>('Assumptions (T&amp;D)'!P57)*'Inflation GDP Population'!O$11/'Inflation GDP Population'!$S$11</f>
        <v>2.602681446</v>
      </c>
      <c r="Q2695" s="366">
        <f>('Assumptions (T&amp;D)'!Q57)*'Inflation GDP Population'!P$11/'Inflation GDP Population'!$S$11</f>
        <v>3.410550108</v>
      </c>
      <c r="R2695" s="366">
        <f>('Assumptions (T&amp;D)'!R57)*'Inflation GDP Population'!Q$11/'Inflation GDP Population'!$S$11</f>
        <v>3.714176977</v>
      </c>
      <c r="S2695" s="366">
        <f>('Assumptions (T&amp;D)'!S57)*'Inflation GDP Population'!R$11/'Inflation GDP Population'!$S$11</f>
        <v>3.962714597</v>
      </c>
      <c r="T2695" s="366">
        <f>('Assumptions (T&amp;D)'!T57)*'Inflation GDP Population'!S$11/'Inflation GDP Population'!$S$11</f>
        <v>3.45221265</v>
      </c>
      <c r="U2695" s="366">
        <f>('Assumptions (T&amp;D)'!U57)*'Inflation GDP Population'!T$11/'Inflation GDP Population'!$S$11</f>
        <v>3.488762636</v>
      </c>
      <c r="V2695" s="367">
        <f>('Assumptions (T&amp;D)'!V57)*'Inflation GDP Population'!U$16/'Inflation GDP Population'!$S$16</f>
        <v>3.814693058</v>
      </c>
      <c r="W2695" s="367">
        <f>('Assumptions (T&amp;D)'!W57)*'Inflation GDP Population'!V$16/'Inflation GDP Population'!$S$16</f>
        <v>3.97055759</v>
      </c>
      <c r="X2695" s="367">
        <f>('Assumptions (T&amp;D)'!X57)*'Inflation GDP Population'!W$16/'Inflation GDP Population'!$S$16</f>
        <v>4.048968044</v>
      </c>
      <c r="Y2695" s="367">
        <f>('Assumptions (T&amp;D)'!Y57)*'Inflation GDP Population'!X$16/'Inflation GDP Population'!$S$16</f>
        <v>4.164350581</v>
      </c>
      <c r="Z2695" s="367">
        <f>('Assumptions (T&amp;D)'!Z57)*'Inflation GDP Population'!Y$16/'Inflation GDP Population'!$S$16</f>
        <v>4.282711234</v>
      </c>
      <c r="AA2695" s="367">
        <f>('Assumptions (T&amp;D)'!AA57)*'Inflation GDP Population'!Z$16/'Inflation GDP Population'!$S$16</f>
        <v>4.404122629</v>
      </c>
      <c r="AB2695" s="367">
        <f>('Assumptions (T&amp;D)'!AB57)*'Inflation GDP Population'!AA$16/'Inflation GDP Population'!$S$16</f>
        <v>4.528659099</v>
      </c>
      <c r="AC2695" s="367">
        <f>('Assumptions (T&amp;D)'!AC57)*'Inflation GDP Population'!AB$16/'Inflation GDP Population'!$S$16</f>
        <v>4.656396725</v>
      </c>
      <c r="AD2695" s="367">
        <f>('Assumptions (T&amp;D)'!AD57)*'Inflation GDP Population'!AC$16/'Inflation GDP Population'!$S$16</f>
        <v>4.787413371</v>
      </c>
      <c r="AE2695" s="367">
        <f>('Assumptions (T&amp;D)'!AE57)*'Inflation GDP Population'!AD$16/'Inflation GDP Population'!$S$16</f>
        <v>4.921788731</v>
      </c>
      <c r="AF2695" s="367">
        <f>('Assumptions (T&amp;D)'!AF57)*'Inflation GDP Population'!AE$16/'Inflation GDP Population'!$S$16</f>
        <v>5.059604365</v>
      </c>
      <c r="AG2695" s="367">
        <f>('Assumptions (T&amp;D)'!AG57)*'Inflation GDP Population'!AF$16/'Inflation GDP Population'!$S$16</f>
        <v>5.200943747</v>
      </c>
      <c r="AH2695" s="367">
        <f>('Assumptions (T&amp;D)'!AH57)*'Inflation GDP Population'!AG$16/'Inflation GDP Population'!$S$16</f>
        <v>5.345892304</v>
      </c>
      <c r="AI2695" s="367">
        <f>('Assumptions (T&amp;D)'!AI57)*'Inflation GDP Population'!AH$16/'Inflation GDP Population'!$S$16</f>
        <v>5.494537464</v>
      </c>
      <c r="AJ2695" s="367">
        <f>('Assumptions (T&amp;D)'!AJ57)*'Inflation GDP Population'!AI$16/'Inflation GDP Population'!$S$16</f>
        <v>5.646968702</v>
      </c>
      <c r="AK2695" s="367">
        <f>('Assumptions (T&amp;D)'!AK57)*'Inflation GDP Population'!AJ$16/'Inflation GDP Population'!$S$16</f>
        <v>5.803277582</v>
      </c>
      <c r="AL2695" s="367">
        <f>('Assumptions (T&amp;D)'!AL57)*'Inflation GDP Population'!AK$16/'Inflation GDP Population'!$S$16</f>
        <v>5.96355781</v>
      </c>
      <c r="AM2695" s="367">
        <f>('Assumptions (T&amp;D)'!AM57)*'Inflation GDP Population'!AL$16/'Inflation GDP Population'!$S$16</f>
        <v>6.127905281</v>
      </c>
      <c r="AN2695" s="367">
        <f>('Assumptions (T&amp;D)'!AN57)*'Inflation GDP Population'!AM$16/'Inflation GDP Population'!$S$16</f>
        <v>6.296418128</v>
      </c>
      <c r="AO2695" s="367">
        <f>('Assumptions (T&amp;D)'!AO57)*'Inflation GDP Population'!AN$16/'Inflation GDP Population'!$S$16</f>
        <v>6.469196773</v>
      </c>
      <c r="AP2695" s="367">
        <f>('Assumptions (T&amp;D)'!AP57)*'Inflation GDP Population'!AO$16/'Inflation GDP Population'!$S$16</f>
        <v>6.646343982</v>
      </c>
      <c r="AQ2695" s="367">
        <f>('Assumptions (T&amp;D)'!AQ57)*'Inflation GDP Population'!AP$16/'Inflation GDP Population'!$S$16</f>
        <v>6.827964913</v>
      </c>
      <c r="AR2695" s="367">
        <f>('Assumptions (T&amp;D)'!AR57)*'Inflation GDP Population'!AQ$16/'Inflation GDP Population'!$S$16</f>
        <v>7.014167178</v>
      </c>
      <c r="AS2695" s="367">
        <f>('Assumptions (T&amp;D)'!AS57)*'Inflation GDP Population'!AR$16/'Inflation GDP Population'!$S$16</f>
        <v>7.20506089</v>
      </c>
      <c r="AT2695" s="367">
        <f>('Assumptions (T&amp;D)'!AT57)*'Inflation GDP Population'!AS$16/'Inflation GDP Population'!$S$16</f>
        <v>7.400758728</v>
      </c>
      <c r="AU2695" s="367">
        <f>('Assumptions (T&amp;D)'!AU57)*'Inflation GDP Population'!AT$16/'Inflation GDP Population'!$S$16</f>
        <v>7.60137599</v>
      </c>
      <c r="AV2695" s="367">
        <f>('Assumptions (T&amp;D)'!AV57)*'Inflation GDP Population'!AU$16/'Inflation GDP Population'!$S$16</f>
        <v>7.807030654</v>
      </c>
      <c r="AW2695" s="367">
        <f>('Assumptions (T&amp;D)'!AW57)*'Inflation GDP Population'!AV$16/'Inflation GDP Population'!$S$16</f>
        <v>8.01784344</v>
      </c>
      <c r="AX2695" s="367">
        <f>('Assumptions (T&amp;D)'!AX57)*'Inflation GDP Population'!AW$16/'Inflation GDP Population'!$S$16</f>
        <v>8.233937872</v>
      </c>
      <c r="AY2695" s="367">
        <f>('Assumptions (T&amp;D)'!AY57)*'Inflation GDP Population'!AX$16/'Inflation GDP Population'!$S$16</f>
        <v>8.455440339</v>
      </c>
      <c r="AZ2695" s="367">
        <f>('Assumptions (T&amp;D)'!AZ57)*'Inflation GDP Population'!AY$16/'Inflation GDP Population'!$S$16</f>
        <v>8.682480163</v>
      </c>
      <c r="BA2695" s="367">
        <f>('Assumptions (T&amp;D)'!BA57)*'Inflation GDP Population'!AZ$16/'Inflation GDP Population'!$S$16</f>
        <v>8.915189667</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105.4878169</v>
      </c>
      <c r="D2696" s="369">
        <f>'Assumptions (T&amp;D)'!D63/('Assumptions (T&amp;D)'!D9)</f>
        <v>107.902051</v>
      </c>
      <c r="E2696" s="369">
        <f>'Assumptions (T&amp;D)'!E63/('Assumptions (T&amp;D)'!E9)</f>
        <v>189.3992634</v>
      </c>
      <c r="F2696" s="369">
        <f>'Assumptions (T&amp;D)'!F63/('Assumptions (T&amp;D)'!F9)</f>
        <v>260.8805225</v>
      </c>
      <c r="G2696" s="369">
        <f>'Assumptions (T&amp;D)'!G63/('Assumptions (T&amp;D)'!G9)</f>
        <v>134.9131336</v>
      </c>
      <c r="H2696" s="369">
        <f>'Assumptions (T&amp;D)'!H63/('Assumptions (T&amp;D)'!H9)</f>
        <v>139.423513</v>
      </c>
      <c r="I2696" s="369">
        <f>'Assumptions (T&amp;D)'!I63/('Assumptions (T&amp;D)'!I9)</f>
        <v>146.8602737</v>
      </c>
      <c r="J2696" s="369">
        <f>'Assumptions (T&amp;D)'!J63/('Assumptions (T&amp;D)'!J9)</f>
        <v>164.971105</v>
      </c>
      <c r="K2696" s="369">
        <f>'Assumptions (T&amp;D)'!K63/('Assumptions (T&amp;D)'!K9)</f>
        <v>165.1252701</v>
      </c>
      <c r="L2696" s="369">
        <f>'Assumptions (T&amp;D)'!L63/('Assumptions (T&amp;D)'!L9)</f>
        <v>177.1959489</v>
      </c>
      <c r="M2696" s="369">
        <f>'Assumptions (T&amp;D)'!M63/('Assumptions (T&amp;D)'!M9)</f>
        <v>188.9513688</v>
      </c>
      <c r="N2696" s="369">
        <f>'Assumptions (T&amp;D)'!N63/('Assumptions (T&amp;D)'!N9)</f>
        <v>202.119154</v>
      </c>
      <c r="O2696" s="369">
        <f>'Assumptions (T&amp;D)'!O63/('Assumptions (T&amp;D)'!O9)</f>
        <v>218.1317907</v>
      </c>
      <c r="P2696" s="369">
        <f>'Assumptions (T&amp;D)'!P63/('Assumptions (T&amp;D)'!P9)</f>
        <v>242.0613945</v>
      </c>
      <c r="Q2696" s="369">
        <f>'Assumptions (T&amp;D)'!Q63/('Assumptions (T&amp;D)'!Q9)</f>
        <v>270.5633414</v>
      </c>
      <c r="R2696" s="369">
        <f>'Assumptions (T&amp;D)'!R63/('Assumptions (T&amp;D)'!R9)</f>
        <v>300.0831676</v>
      </c>
      <c r="S2696" s="369">
        <f>'Assumptions (T&amp;D)'!S63/('Assumptions (T&amp;D)'!S9)</f>
        <v>331.9503668</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5.58527773</v>
      </c>
      <c r="D2697" s="371">
        <f>'Assumptions (T&amp;D)'!D65/('Assumptions (T&amp;D)'!D9)</f>
        <v>5.497665082</v>
      </c>
      <c r="E2697" s="371">
        <f>'Assumptions (T&amp;D)'!E65/('Assumptions (T&amp;D)'!E9)</f>
        <v>17.30513332</v>
      </c>
      <c r="F2697" s="371">
        <f>'Assumptions (T&amp;D)'!F65/('Assumptions (T&amp;D)'!F9)</f>
        <v>25.6624818</v>
      </c>
      <c r="G2697" s="371">
        <f>'Assumptions (T&amp;D)'!G65/('Assumptions (T&amp;D)'!G9)</f>
        <v>7.723000458</v>
      </c>
      <c r="H2697" s="371">
        <f>'Assumptions (T&amp;D)'!H65/('Assumptions (T&amp;D)'!H9)</f>
        <v>7.678919125</v>
      </c>
      <c r="I2697" s="371">
        <f>'Assumptions (T&amp;D)'!I65/('Assumptions (T&amp;D)'!I9)</f>
        <v>7.79775624</v>
      </c>
      <c r="J2697" s="371">
        <f>'Assumptions (T&amp;D)'!J65/('Assumptions (T&amp;D)'!J9)</f>
        <v>8.687032395</v>
      </c>
      <c r="K2697" s="371">
        <f>'Assumptions (T&amp;D)'!K65/('Assumptions (T&amp;D)'!K9)</f>
        <v>7.562686195</v>
      </c>
      <c r="L2697" s="371">
        <f>'Assumptions (T&amp;D)'!L65/('Assumptions (T&amp;D)'!L9)</f>
        <v>7.429676531</v>
      </c>
      <c r="M2697" s="371">
        <f>'Assumptions (T&amp;D)'!M65/('Assumptions (T&amp;D)'!M9)</f>
        <v>7.251726105</v>
      </c>
      <c r="N2697" s="371">
        <f>'Assumptions (T&amp;D)'!N65/('Assumptions (T&amp;D)'!N9)</f>
        <v>7.05948365</v>
      </c>
      <c r="O2697" s="371">
        <f>'Assumptions (T&amp;D)'!O65/('Assumptions (T&amp;D)'!O9)</f>
        <v>7.047815392</v>
      </c>
      <c r="P2697" s="371">
        <f>'Assumptions (T&amp;D)'!P65/('Assumptions (T&amp;D)'!P9)</f>
        <v>7.119051442</v>
      </c>
      <c r="Q2697" s="371">
        <f>'Assumptions (T&amp;D)'!Q65/('Assumptions (T&amp;D)'!Q9)</f>
        <v>7.243663482</v>
      </c>
      <c r="R2697" s="371">
        <f>'Assumptions (T&amp;D)'!R65/('Assumptions (T&amp;D)'!R9)</f>
        <v>7.160062037</v>
      </c>
      <c r="S2697" s="371">
        <f>'Assumptions (T&amp;D)'!S65/('Assumptions (T&amp;D)'!S9)</f>
        <v>7.152332199</v>
      </c>
      <c r="T2697" s="371">
        <f>'Assumptions (T&amp;D)'!T65/('Assumptions (T&amp;D)'!T9)</f>
        <v>7.223652824</v>
      </c>
      <c r="U2697" s="371">
        <f>'Assumptions (T&amp;D)'!U65/('Assumptions (T&amp;D)'!U9)</f>
        <v>7.223652824</v>
      </c>
      <c r="V2697" s="371">
        <f>'Assumptions (T&amp;D)'!V65/('Assumptions (T&amp;D)'!V9)</f>
        <v>7.223652824</v>
      </c>
      <c r="W2697" s="371">
        <f>'Assumptions (T&amp;D)'!W65/('Assumptions (T&amp;D)'!W9)</f>
        <v>7.223652824</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0.2614876042</v>
      </c>
      <c r="D2698" s="366">
        <f>'Assumptions (T&amp;D)'!D55*'Inflation GDP Population'!C$11/'Inflation GDP Population'!$S$11</f>
        <v>0.7564103417</v>
      </c>
      <c r="E2698" s="366">
        <f>'Assumptions (T&amp;D)'!E55*'Inflation GDP Population'!D$11/'Inflation GDP Population'!$S$11</f>
        <v>1.087065191</v>
      </c>
      <c r="F2698" s="366">
        <f>'Assumptions (T&amp;D)'!F55*'Inflation GDP Population'!E$11/'Inflation GDP Population'!$S$11</f>
        <v>1.139027646</v>
      </c>
      <c r="G2698" s="366">
        <f>'Assumptions (T&amp;D)'!G55*'Inflation GDP Population'!F$11/'Inflation GDP Population'!$S$11</f>
        <v>0.5963780368</v>
      </c>
      <c r="H2698" s="366">
        <f>'Assumptions (T&amp;D)'!H55*'Inflation GDP Population'!G$11/'Inflation GDP Population'!$S$11</f>
        <v>0.6013950646</v>
      </c>
      <c r="I2698" s="366">
        <f>'Assumptions (T&amp;D)'!I55*'Inflation GDP Population'!H$11/'Inflation GDP Population'!$S$11</f>
        <v>0.9329640727</v>
      </c>
      <c r="J2698" s="366">
        <f>'Assumptions (T&amp;D)'!J55*'Inflation GDP Population'!I$11/'Inflation GDP Population'!$S$11</f>
        <v>0.9682630651</v>
      </c>
      <c r="K2698" s="366">
        <f>'Assumptions (T&amp;D)'!K55*'Inflation GDP Population'!J$11/'Inflation GDP Population'!$S$11</f>
        <v>1.078105641</v>
      </c>
      <c r="L2698" s="366">
        <f>'Assumptions (T&amp;D)'!L55*'Inflation GDP Population'!K$11/'Inflation GDP Population'!$S$11</f>
        <v>1.027296599</v>
      </c>
      <c r="M2698" s="366">
        <f>'Assumptions (T&amp;D)'!M55*'Inflation GDP Population'!L$11/'Inflation GDP Population'!$S$11</f>
        <v>1.098286451</v>
      </c>
      <c r="N2698" s="366">
        <f>'Assumptions (T&amp;D)'!N55*'Inflation GDP Population'!M$11/'Inflation GDP Population'!$S$11</f>
        <v>1.608835145</v>
      </c>
      <c r="O2698" s="366">
        <f>'Assumptions (T&amp;D)'!O55*'Inflation GDP Population'!N$11/'Inflation GDP Population'!$S$11</f>
        <v>1.641290152</v>
      </c>
      <c r="P2698" s="366">
        <f>'Assumptions (T&amp;D)'!P55*'Inflation GDP Population'!O$11/'Inflation GDP Population'!$S$11</f>
        <v>3.217102486</v>
      </c>
      <c r="Q2698" s="366">
        <f>'Assumptions (T&amp;D)'!Q55*'Inflation GDP Population'!P$11/'Inflation GDP Population'!$S$11</f>
        <v>3.088658934</v>
      </c>
      <c r="R2698" s="366">
        <f>'Assumptions (T&amp;D)'!R55*'Inflation GDP Population'!Q$11/'Inflation GDP Population'!$S$11</f>
        <v>2.305350808</v>
      </c>
      <c r="S2698" s="366">
        <f>'Assumptions (T&amp;D)'!S55*'Inflation GDP Population'!R$11/'Inflation GDP Population'!$S$11</f>
        <v>3.017463005</v>
      </c>
      <c r="T2698" s="366">
        <f>'Assumptions (T&amp;D)'!T55*'Inflation GDP Population'!S$11/'Inflation GDP Population'!$S$11</f>
        <v>2.86945009</v>
      </c>
      <c r="U2698" s="366">
        <f>'Assumptions (T&amp;D)'!U55*'Inflation GDP Population'!T$11/'Inflation GDP Population'!$S$11</f>
        <v>2.9056951</v>
      </c>
      <c r="V2698" s="367">
        <f>'Assumptions (T&amp;D)'!V55*'Inflation GDP Population'!U$16/'Inflation GDP Population'!$S$16</f>
        <v>3.011772761</v>
      </c>
      <c r="W2698" s="367">
        <f>'Assumptions (T&amp;D)'!W55*'Inflation GDP Population'!V$16/'Inflation GDP Population'!$S$16</f>
        <v>3.129869626</v>
      </c>
      <c r="X2698" s="367">
        <f>'Assumptions (T&amp;D)'!X55*'Inflation GDP Population'!W$16/'Inflation GDP Population'!$S$16</f>
        <v>3.343463533</v>
      </c>
      <c r="Y2698" s="367">
        <f>'Assumptions (T&amp;D)'!Y55*'Inflation GDP Population'!X$16/'Inflation GDP Population'!$S$16</f>
        <v>3.451786114</v>
      </c>
      <c r="Z2698" s="367">
        <f>'Assumptions (T&amp;D)'!Z55*'Inflation GDP Population'!Y$16/'Inflation GDP Population'!$S$16</f>
        <v>3.563083106</v>
      </c>
      <c r="AA2698" s="367">
        <f>'Assumptions (T&amp;D)'!AA55*'Inflation GDP Population'!Z$16/'Inflation GDP Population'!$S$16</f>
        <v>3.677429742</v>
      </c>
      <c r="AB2698" s="367">
        <f>'Assumptions (T&amp;D)'!AB55*'Inflation GDP Population'!AA$16/'Inflation GDP Population'!$S$16</f>
        <v>3.794903066</v>
      </c>
      <c r="AC2698" s="367">
        <f>'Assumptions (T&amp;D)'!AC55*'Inflation GDP Population'!AB$16/'Inflation GDP Population'!$S$16</f>
        <v>3.93537805</v>
      </c>
      <c r="AD2698" s="367">
        <f>'Assumptions (T&amp;D)'!AD55*'Inflation GDP Population'!AC$16/'Inflation GDP Population'!$S$16</f>
        <v>4.083687953</v>
      </c>
      <c r="AE2698" s="367">
        <f>'Assumptions (T&amp;D)'!AE55*'Inflation GDP Population'!AD$16/'Inflation GDP Population'!$S$16</f>
        <v>4.166881681</v>
      </c>
      <c r="AF2698" s="367">
        <f>'Assumptions (T&amp;D)'!AF55*'Inflation GDP Population'!AE$16/'Inflation GDP Population'!$S$16</f>
        <v>4.75821273</v>
      </c>
      <c r="AG2698" s="367">
        <f>'Assumptions (T&amp;D)'!AG55*'Inflation GDP Population'!AF$16/'Inflation GDP Population'!$S$16</f>
        <v>4.536660868</v>
      </c>
      <c r="AH2698" s="367">
        <f>'Assumptions (T&amp;D)'!AH55*'Inflation GDP Population'!AG$16/'Inflation GDP Population'!$S$16</f>
        <v>4.697560841</v>
      </c>
      <c r="AI2698" s="367">
        <f>'Assumptions (T&amp;D)'!AI55*'Inflation GDP Population'!AH$16/'Inflation GDP Population'!$S$16</f>
        <v>4.711635719</v>
      </c>
      <c r="AJ2698" s="367">
        <f>'Assumptions (T&amp;D)'!AJ55*'Inflation GDP Population'!AI$16/'Inflation GDP Population'!$S$16</f>
        <v>5.228272299</v>
      </c>
      <c r="AK2698" s="367">
        <f>'Assumptions (T&amp;D)'!AK55*'Inflation GDP Population'!AJ$16/'Inflation GDP Population'!$S$16</f>
        <v>5.58780473</v>
      </c>
      <c r="AL2698" s="367">
        <f>'Assumptions (T&amp;D)'!AL55*'Inflation GDP Population'!AK$16/'Inflation GDP Population'!$S$16</f>
        <v>6.365885939</v>
      </c>
      <c r="AM2698" s="367">
        <f>'Assumptions (T&amp;D)'!AM55*'Inflation GDP Population'!AL$16/'Inflation GDP Population'!$S$16</f>
        <v>7.467415462</v>
      </c>
      <c r="AN2698" s="367">
        <f>'Assumptions (T&amp;D)'!AN55*'Inflation GDP Population'!AM$16/'Inflation GDP Population'!$S$16</f>
        <v>6.920082165</v>
      </c>
      <c r="AO2698" s="367">
        <f>'Assumptions (T&amp;D)'!AO55*'Inflation GDP Population'!AN$16/'Inflation GDP Population'!$S$16</f>
        <v>6.067468257</v>
      </c>
      <c r="AP2698" s="367">
        <f>'Assumptions (T&amp;D)'!AP55*'Inflation GDP Population'!AO$16/'Inflation GDP Population'!$S$16</f>
        <v>6.158225387</v>
      </c>
      <c r="AQ2698" s="367">
        <f>'Assumptions (T&amp;D)'!AQ55*'Inflation GDP Population'!AP$16/'Inflation GDP Population'!$S$16</f>
        <v>7.19928181</v>
      </c>
      <c r="AR2698" s="367">
        <f>'Assumptions (T&amp;D)'!AR55*'Inflation GDP Population'!AQ$16/'Inflation GDP Population'!$S$16</f>
        <v>6.286371882</v>
      </c>
      <c r="AS2698" s="367">
        <f>'Assumptions (T&amp;D)'!AS55*'Inflation GDP Population'!AR$16/'Inflation GDP Population'!$S$16</f>
        <v>7.925916547</v>
      </c>
      <c r="AT2698" s="367">
        <f>'Assumptions (T&amp;D)'!AT55*'Inflation GDP Population'!AS$16/'Inflation GDP Population'!$S$16</f>
        <v>9.29524046</v>
      </c>
      <c r="AU2698" s="367">
        <f>'Assumptions (T&amp;D)'!AU55*'Inflation GDP Population'!AT$16/'Inflation GDP Population'!$S$16</f>
        <v>8.803859622</v>
      </c>
      <c r="AV2698" s="367">
        <f>'Assumptions (T&amp;D)'!AV55*'Inflation GDP Population'!AU$16/'Inflation GDP Population'!$S$16</f>
        <v>8.70176364</v>
      </c>
      <c r="AW2698" s="367">
        <f>'Assumptions (T&amp;D)'!AW55*'Inflation GDP Population'!AV$16/'Inflation GDP Population'!$S$16</f>
        <v>8.754685287</v>
      </c>
      <c r="AX2698" s="367">
        <f>'Assumptions (T&amp;D)'!AX55*'Inflation GDP Population'!AW$16/'Inflation GDP Population'!$S$16</f>
        <v>7.35223383</v>
      </c>
      <c r="AY2698" s="367">
        <f>'Assumptions (T&amp;D)'!AY55*'Inflation GDP Population'!AX$16/'Inflation GDP Population'!$S$16</f>
        <v>7.567751053</v>
      </c>
      <c r="AZ2698" s="367">
        <f>'Assumptions (T&amp;D)'!AZ55*'Inflation GDP Population'!AY$16/'Inflation GDP Population'!$S$16</f>
        <v>7.907924202</v>
      </c>
      <c r="BA2698" s="367">
        <f>'Assumptions (T&amp;D)'!BA55*'Inflation GDP Population'!AZ$16/'Inflation GDP Population'!$S$16</f>
        <v>7.958691077</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0.1045950417</v>
      </c>
      <c r="D2699" s="371">
        <f>D2698*'Assumptions (T&amp;D)'!$C$18</f>
        <v>0.3025641367</v>
      </c>
      <c r="E2699" s="371">
        <f>E2698*'Assumptions (T&amp;D)'!$C$18</f>
        <v>0.4348260764</v>
      </c>
      <c r="F2699" s="371">
        <f>F2698*'Assumptions (T&amp;D)'!$C$18</f>
        <v>0.4556110583</v>
      </c>
      <c r="G2699" s="371">
        <f>G2698*'Assumptions (T&amp;D)'!$C$18</f>
        <v>0.2385512147</v>
      </c>
      <c r="H2699" s="371">
        <f>H2698*'Assumptions (T&amp;D)'!$C$18</f>
        <v>0.2405580258</v>
      </c>
      <c r="I2699" s="371">
        <f>I2698*'Assumptions (T&amp;D)'!$C$18</f>
        <v>0.3731856291</v>
      </c>
      <c r="J2699" s="371">
        <f>J2698*'Assumptions (T&amp;D)'!$C$18</f>
        <v>0.387305226</v>
      </c>
      <c r="K2699" s="371">
        <f>K2698*'Assumptions (T&amp;D)'!$C$18</f>
        <v>0.4312422563</v>
      </c>
      <c r="L2699" s="371">
        <f>L2698*'Assumptions (T&amp;D)'!$C$18</f>
        <v>0.4109186397</v>
      </c>
      <c r="M2699" s="371">
        <f>M2698*'Assumptions (T&amp;D)'!$C$18</f>
        <v>0.4393145803</v>
      </c>
      <c r="N2699" s="371">
        <f>N2698*'Assumptions (T&amp;D)'!$C$18</f>
        <v>0.6435340579</v>
      </c>
      <c r="O2699" s="371">
        <f>O2698*'Assumptions (T&amp;D)'!$C$18</f>
        <v>0.656516061</v>
      </c>
      <c r="P2699" s="371">
        <f>P2698*'Assumptions (T&amp;D)'!$C$18</f>
        <v>1.286840994</v>
      </c>
      <c r="Q2699" s="371">
        <f>Q2698*'Assumptions (T&amp;D)'!$C$18</f>
        <v>1.235463574</v>
      </c>
      <c r="R2699" s="371">
        <f>R2698*'Assumptions (T&amp;D)'!$C$18</f>
        <v>0.9221403232</v>
      </c>
      <c r="S2699" s="371">
        <f>S2698*'Assumptions (T&amp;D)'!$C$18</f>
        <v>1.206985202</v>
      </c>
      <c r="T2699" s="371">
        <f>T2698*'Assumptions (T&amp;D)'!$C$18</f>
        <v>1.147780036</v>
      </c>
      <c r="U2699" s="371">
        <f>U2698*'Assumptions (T&amp;D)'!$C$18</f>
        <v>1.16227804</v>
      </c>
      <c r="V2699" s="371">
        <f>V2698*'Assumptions (T&amp;D)'!$C$18</f>
        <v>1.204709104</v>
      </c>
      <c r="W2699" s="371">
        <f>W2698*'Assumptions (T&amp;D)'!$C$18</f>
        <v>1.25194785</v>
      </c>
      <c r="X2699" s="371">
        <f>X2698*'Assumptions (T&amp;D)'!$C$18</f>
        <v>1.337385413</v>
      </c>
      <c r="Y2699" s="371">
        <f>Y2698*'Assumptions (T&amp;D)'!$C$18</f>
        <v>1.380714446</v>
      </c>
      <c r="Z2699" s="371">
        <f>Z2698*'Assumptions (T&amp;D)'!$C$18</f>
        <v>1.425233242</v>
      </c>
      <c r="AA2699" s="371">
        <f>AA2698*'Assumptions (T&amp;D)'!$C$18</f>
        <v>1.470971897</v>
      </c>
      <c r="AB2699" s="371">
        <f>AB2698*'Assumptions (T&amp;D)'!$C$18</f>
        <v>1.517961226</v>
      </c>
      <c r="AC2699" s="371">
        <f>AC2698*'Assumptions (T&amp;D)'!$C$18</f>
        <v>1.57415122</v>
      </c>
      <c r="AD2699" s="371">
        <f>AD2698*'Assumptions (T&amp;D)'!$C$18</f>
        <v>1.633475181</v>
      </c>
      <c r="AE2699" s="371">
        <f>AE2698*'Assumptions (T&amp;D)'!$C$18</f>
        <v>1.666752672</v>
      </c>
      <c r="AF2699" s="371">
        <f>AF2698*'Assumptions (T&amp;D)'!$C$18</f>
        <v>1.903285092</v>
      </c>
      <c r="AG2699" s="371">
        <f>AG2698*'Assumptions (T&amp;D)'!$C$18</f>
        <v>1.814664347</v>
      </c>
      <c r="AH2699" s="371">
        <f>AH2698*'Assumptions (T&amp;D)'!$C$18</f>
        <v>1.879024336</v>
      </c>
      <c r="AI2699" s="371">
        <f>AI2698*'Assumptions (T&amp;D)'!$C$18</f>
        <v>1.884654287</v>
      </c>
      <c r="AJ2699" s="371">
        <f>AJ2698*'Assumptions (T&amp;D)'!$C$18</f>
        <v>2.091308919</v>
      </c>
      <c r="AK2699" s="371">
        <f>AK2698*'Assumptions (T&amp;D)'!$C$18</f>
        <v>2.235121892</v>
      </c>
      <c r="AL2699" s="371">
        <f>AL2698*'Assumptions (T&amp;D)'!$C$18</f>
        <v>2.546354376</v>
      </c>
      <c r="AM2699" s="371">
        <f>AM2698*'Assumptions (T&amp;D)'!$C$18</f>
        <v>2.986966185</v>
      </c>
      <c r="AN2699" s="371">
        <f>AN2698*'Assumptions (T&amp;D)'!$C$18</f>
        <v>2.768032866</v>
      </c>
      <c r="AO2699" s="371">
        <f>AO2698*'Assumptions (T&amp;D)'!$C$18</f>
        <v>2.426987303</v>
      </c>
      <c r="AP2699" s="371">
        <f>AP2698*'Assumptions (T&amp;D)'!$C$18</f>
        <v>2.463290155</v>
      </c>
      <c r="AQ2699" s="371">
        <f>AQ2698*'Assumptions (T&amp;D)'!$C$18</f>
        <v>2.879712724</v>
      </c>
      <c r="AR2699" s="371">
        <f>AR2698*'Assumptions (T&amp;D)'!$C$18</f>
        <v>2.514548753</v>
      </c>
      <c r="AS2699" s="371">
        <f>AS2698*'Assumptions (T&amp;D)'!$C$18</f>
        <v>3.170366619</v>
      </c>
      <c r="AT2699" s="371">
        <f>AT2698*'Assumptions (T&amp;D)'!$C$18</f>
        <v>3.718096184</v>
      </c>
      <c r="AU2699" s="371">
        <f>AU2698*'Assumptions (T&amp;D)'!$C$18</f>
        <v>3.521543849</v>
      </c>
      <c r="AV2699" s="371">
        <f>AV2698*'Assumptions (T&amp;D)'!$C$18</f>
        <v>3.480705456</v>
      </c>
      <c r="AW2699" s="371">
        <f>AW2698*'Assumptions (T&amp;D)'!$C$18</f>
        <v>3.501874115</v>
      </c>
      <c r="AX2699" s="371">
        <f>AX2698*'Assumptions (T&amp;D)'!$C$18</f>
        <v>2.940893532</v>
      </c>
      <c r="AY2699" s="371">
        <f>AY2698*'Assumptions (T&amp;D)'!$C$18</f>
        <v>3.027100421</v>
      </c>
      <c r="AZ2699" s="371">
        <f>AZ2698*'Assumptions (T&amp;D)'!$C$18</f>
        <v>3.163169681</v>
      </c>
      <c r="BA2699" s="371">
        <f>BA2698*'Assumptions (T&amp;D)'!$C$18</f>
        <v>3.183476431</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0.1568925625</v>
      </c>
      <c r="D2700" s="371">
        <f>D2698*'Assumptions (T&amp;D)'!$C$19</f>
        <v>0.453846205</v>
      </c>
      <c r="E2700" s="371">
        <f>E2698*'Assumptions (T&amp;D)'!$C$19</f>
        <v>0.6522391147</v>
      </c>
      <c r="F2700" s="371">
        <f>F2698*'Assumptions (T&amp;D)'!$C$19</f>
        <v>0.6834165874</v>
      </c>
      <c r="G2700" s="371">
        <f>G2698*'Assumptions (T&amp;D)'!$C$19</f>
        <v>0.3578268221</v>
      </c>
      <c r="H2700" s="371">
        <f>H2698*'Assumptions (T&amp;D)'!$C$19</f>
        <v>0.3608370388</v>
      </c>
      <c r="I2700" s="371">
        <f>I2698*'Assumptions (T&amp;D)'!$C$19</f>
        <v>0.5597784436</v>
      </c>
      <c r="J2700" s="371">
        <f>J2698*'Assumptions (T&amp;D)'!$C$19</f>
        <v>0.5809578391</v>
      </c>
      <c r="K2700" s="371">
        <f>K2698*'Assumptions (T&amp;D)'!$C$19</f>
        <v>0.6468633844</v>
      </c>
      <c r="L2700" s="371">
        <f>L2698*'Assumptions (T&amp;D)'!$C$19</f>
        <v>0.6163779595</v>
      </c>
      <c r="M2700" s="371">
        <f>M2698*'Assumptions (T&amp;D)'!$C$19</f>
        <v>0.6589718704</v>
      </c>
      <c r="N2700" s="371">
        <f>N2698*'Assumptions (T&amp;D)'!$C$19</f>
        <v>0.9653010868</v>
      </c>
      <c r="O2700" s="371">
        <f>O2698*'Assumptions (T&amp;D)'!$C$19</f>
        <v>0.9847740915</v>
      </c>
      <c r="P2700" s="371">
        <f>P2698*'Assumptions (T&amp;D)'!$C$19</f>
        <v>1.930261491</v>
      </c>
      <c r="Q2700" s="371">
        <f>Q2698*'Assumptions (T&amp;D)'!$C$19</f>
        <v>1.85319536</v>
      </c>
      <c r="R2700" s="371">
        <f>R2698*'Assumptions (T&amp;D)'!$C$19</f>
        <v>1.383210485</v>
      </c>
      <c r="S2700" s="371">
        <f>S2698*'Assumptions (T&amp;D)'!$C$19</f>
        <v>1.810477803</v>
      </c>
      <c r="T2700" s="371">
        <f>T2698*'Assumptions (T&amp;D)'!$C$19</f>
        <v>1.721670054</v>
      </c>
      <c r="U2700" s="371">
        <f>U2698*'Assumptions (T&amp;D)'!$C$19</f>
        <v>1.74341706</v>
      </c>
      <c r="V2700" s="371">
        <f>V2698*'Assumptions (T&amp;D)'!$C$19</f>
        <v>1.807063657</v>
      </c>
      <c r="W2700" s="371">
        <f>W2698*'Assumptions (T&amp;D)'!$C$19</f>
        <v>1.877921776</v>
      </c>
      <c r="X2700" s="371">
        <f>X2698*'Assumptions (T&amp;D)'!$C$19</f>
        <v>2.00607812</v>
      </c>
      <c r="Y2700" s="371">
        <f>Y2698*'Assumptions (T&amp;D)'!$C$19</f>
        <v>2.071071668</v>
      </c>
      <c r="Z2700" s="371">
        <f>Z2698*'Assumptions (T&amp;D)'!$C$19</f>
        <v>2.137849864</v>
      </c>
      <c r="AA2700" s="371">
        <f>AA2698*'Assumptions (T&amp;D)'!$C$19</f>
        <v>2.206457845</v>
      </c>
      <c r="AB2700" s="371">
        <f>AB2698*'Assumptions (T&amp;D)'!$C$19</f>
        <v>2.276941839</v>
      </c>
      <c r="AC2700" s="371">
        <f>AC2698*'Assumptions (T&amp;D)'!$C$19</f>
        <v>2.36122683</v>
      </c>
      <c r="AD2700" s="371">
        <f>AD2698*'Assumptions (T&amp;D)'!$C$19</f>
        <v>2.450212772</v>
      </c>
      <c r="AE2700" s="371">
        <f>AE2698*'Assumptions (T&amp;D)'!$C$19</f>
        <v>2.500129008</v>
      </c>
      <c r="AF2700" s="371">
        <f>AF2698*'Assumptions (T&amp;D)'!$C$19</f>
        <v>2.854927638</v>
      </c>
      <c r="AG2700" s="371">
        <f>AG2698*'Assumptions (T&amp;D)'!$C$19</f>
        <v>2.721996521</v>
      </c>
      <c r="AH2700" s="371">
        <f>AH2698*'Assumptions (T&amp;D)'!$C$19</f>
        <v>2.818536505</v>
      </c>
      <c r="AI2700" s="371">
        <f>AI2698*'Assumptions (T&amp;D)'!$C$19</f>
        <v>2.826981431</v>
      </c>
      <c r="AJ2700" s="371">
        <f>AJ2698*'Assumptions (T&amp;D)'!$C$19</f>
        <v>3.136963379</v>
      </c>
      <c r="AK2700" s="371">
        <f>AK2698*'Assumptions (T&amp;D)'!$C$19</f>
        <v>3.352682838</v>
      </c>
      <c r="AL2700" s="371">
        <f>AL2698*'Assumptions (T&amp;D)'!$C$19</f>
        <v>3.819531563</v>
      </c>
      <c r="AM2700" s="371">
        <f>AM2698*'Assumptions (T&amp;D)'!$C$19</f>
        <v>4.480449277</v>
      </c>
      <c r="AN2700" s="371">
        <f>AN2698*'Assumptions (T&amp;D)'!$C$19</f>
        <v>4.152049299</v>
      </c>
      <c r="AO2700" s="371">
        <f>AO2698*'Assumptions (T&amp;D)'!$C$19</f>
        <v>3.640480954</v>
      </c>
      <c r="AP2700" s="371">
        <f>AP2698*'Assumptions (T&amp;D)'!$C$19</f>
        <v>3.694935232</v>
      </c>
      <c r="AQ2700" s="371">
        <f>AQ2698*'Assumptions (T&amp;D)'!$C$19</f>
        <v>4.319569086</v>
      </c>
      <c r="AR2700" s="371">
        <f>AR2698*'Assumptions (T&amp;D)'!$C$19</f>
        <v>3.771823129</v>
      </c>
      <c r="AS2700" s="371">
        <f>AS2698*'Assumptions (T&amp;D)'!$C$19</f>
        <v>4.755549928</v>
      </c>
      <c r="AT2700" s="371">
        <f>AT2698*'Assumptions (T&amp;D)'!$C$19</f>
        <v>5.577144276</v>
      </c>
      <c r="AU2700" s="371">
        <f>AU2698*'Assumptions (T&amp;D)'!$C$19</f>
        <v>5.282315773</v>
      </c>
      <c r="AV2700" s="371">
        <f>AV2698*'Assumptions (T&amp;D)'!$C$19</f>
        <v>5.221058184</v>
      </c>
      <c r="AW2700" s="371">
        <f>AW2698*'Assumptions (T&amp;D)'!$C$19</f>
        <v>5.252811172</v>
      </c>
      <c r="AX2700" s="371">
        <f>AX2698*'Assumptions (T&amp;D)'!$C$19</f>
        <v>4.411340298</v>
      </c>
      <c r="AY2700" s="371">
        <f>AY2698*'Assumptions (T&amp;D)'!$C$19</f>
        <v>4.540650632</v>
      </c>
      <c r="AZ2700" s="371">
        <f>AZ2698*'Assumptions (T&amp;D)'!$C$19</f>
        <v>4.744754521</v>
      </c>
      <c r="BA2700" s="371">
        <f>BA2698*'Assumptions (T&amp;D)'!$C$19</f>
        <v>4.775214646</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-0.004939096523</v>
      </c>
      <c r="D2701" s="372">
        <f t="array" ref="D2701">SUM(IF(ISERROR(D2702:D2752),"",D2702:D2752))</f>
        <v>-0.01946112537</v>
      </c>
      <c r="E2701" s="372">
        <f t="array" ref="E2701">SUM(IF(ISERROR(E2702:E2752),"",E2702:E2752))</f>
        <v>-0.04091850943</v>
      </c>
      <c r="F2701" s="372">
        <f t="array" ref="F2701">SUM(IF(ISERROR(F2702:F2752),"",F2702:F2752))</f>
        <v>-0.06437660965</v>
      </c>
      <c r="G2701" s="372">
        <f t="array" ref="G2701">SUM(IF(ISERROR(G2702:G2752),"",G2702:G2752))</f>
        <v>-0.07869915758</v>
      </c>
      <c r="H2701" s="372">
        <f t="array" ref="H2701">SUM(IF(ISERROR(H2702:H2752),"",H2702:H2752))</f>
        <v>-0.09379679044</v>
      </c>
      <c r="I2701" s="372">
        <f t="array" ref="I2701">SUM(IF(ISERROR(I2702:I2752),"",I2702:I2752))</f>
        <v>-0.1158743867</v>
      </c>
      <c r="J2701" s="372">
        <f t="array" ref="J2701">SUM(IF(ISERROR(J2702:J2752),"",J2702:J2752))</f>
        <v>-0.1396674122</v>
      </c>
      <c r="K2701" s="372">
        <f t="array" ref="K2701">SUM(IF(ISERROR(K2702:K2752),"",K2702:K2752))</f>
        <v>-0.1666653629</v>
      </c>
      <c r="L2701" s="372">
        <f t="array" ref="L2701">SUM(IF(ISERROR(L2702:L2752),"",L2702:L2752))</f>
        <v>-0.1939860119</v>
      </c>
      <c r="M2701" s="372">
        <f t="array" ref="M2701">SUM(IF(ISERROR(M2702:M2752),"",M2702:M2752))</f>
        <v>-0.2239452803</v>
      </c>
      <c r="N2701" s="372">
        <f t="array" ref="N2701">SUM(IF(ISERROR(N2702:N2752),"",N2702:N2752))</f>
        <v>-0.2649710894</v>
      </c>
      <c r="O2701" s="372">
        <f t="array" ref="O2701">SUM(IF(ISERROR(O2702:O2752),"",O2702:O2752))</f>
        <v>-0.3085586493</v>
      </c>
      <c r="P2701" s="372">
        <f t="array" ref="P2701">SUM(IF(ISERROR(P2702:P2752),"",P2702:P2752))</f>
        <v>-0.3839812767</v>
      </c>
      <c r="Q2701" s="372">
        <f t="array" ref="Q2701">SUM(IF(ISERROR(Q2702:Q2752),"",Q2702:Q2752))</f>
        <v>-0.4605603788</v>
      </c>
      <c r="R2701" s="372">
        <f t="array" ref="R2701">SUM(IF(ISERROR(R2702:R2752),"",R2702:R2752))</f>
        <v>-0.516074148</v>
      </c>
      <c r="S2701" s="372">
        <f t="array" ref="S2701">SUM(IF(ISERROR(S2702:S2752),"",S2702:S2752))</f>
        <v>-0.5689236622</v>
      </c>
      <c r="T2701" s="372">
        <f t="array" ref="T2701">SUM(IF(ISERROR(T2702:T2752),"",T2702:T2752))</f>
        <v>-0.6089597922</v>
      </c>
      <c r="U2701" s="372">
        <f t="array" ref="U2701">SUM(IF(ISERROR(U2702:U2752),"",U2702:U2752))</f>
        <v>-0.6496134736</v>
      </c>
      <c r="V2701" s="372">
        <f t="array" ref="V2701">SUM(IF(ISERROR(V2702:V2752),"",V2702:V2752))</f>
        <v>-0.7147620025</v>
      </c>
      <c r="W2701" s="372">
        <f t="array" ref="W2701">SUM(IF(ISERROR(W2702:W2752),"",W2702:W2752))</f>
        <v>-0.7850456663</v>
      </c>
      <c r="X2701" s="372">
        <f t="array" ref="X2701">SUM(IF(ISERROR(X2702:X2752),"",X2702:X2752))</f>
        <v>-0.8501396256</v>
      </c>
      <c r="Y2701" s="372">
        <f t="array" ref="Y2701">SUM(IF(ISERROR(Y2702:Y2752),"",Y2702:Y2752))</f>
        <v>-0.9190341699</v>
      </c>
      <c r="Z2701" s="372">
        <f t="array" ref="Z2701">SUM(IF(ISERROR(Z2702:Z2752),"",Z2702:Z2752))</f>
        <v>-0.9891416677</v>
      </c>
      <c r="AA2701" s="372">
        <f t="array" ref="AA2701">SUM(IF(ISERROR(AA2702:AA2752),"",AA2702:AA2752))</f>
        <v>-1.066664179</v>
      </c>
      <c r="AB2701" s="372">
        <f t="array" ref="AB2701">SUM(IF(ISERROR(AB2702:AB2752),"",AB2702:AB2752))</f>
        <v>-1.147398203</v>
      </c>
      <c r="AC2701" s="372">
        <f t="array" ref="AC2701">SUM(IF(ISERROR(AC2702:AC2752),"",AC2702:AC2752))</f>
        <v>-1.215276548</v>
      </c>
      <c r="AD2701" s="372">
        <f t="array" ref="AD2701">SUM(IF(ISERROR(AD2702:AD2752),"",AD2702:AD2752))</f>
        <v>-1.287950789</v>
      </c>
      <c r="AE2701" s="372">
        <f t="array" ref="AE2701">SUM(IF(ISERROR(AE2702:AE2752),"",AE2702:AE2752))</f>
        <v>-1.305943365</v>
      </c>
      <c r="AF2701" s="372">
        <f t="array" ref="AF2701">SUM(IF(ISERROR(AF2702:AF2752),"",AF2702:AF2752))</f>
        <v>-1.340826445</v>
      </c>
      <c r="AG2701" s="372">
        <f t="array" ref="AG2701">SUM(IF(ISERROR(AG2702:AG2752),"",AG2702:AG2752))</f>
        <v>-1.402860032</v>
      </c>
      <c r="AH2701" s="372">
        <f t="array" ref="AH2701">SUM(IF(ISERROR(AH2702:AH2752),"",AH2702:AH2752))</f>
        <v>-1.443898537</v>
      </c>
      <c r="AI2701" s="372">
        <f t="array" ref="AI2701">SUM(IF(ISERROR(AI2702:AI2752),"",AI2702:AI2752))</f>
        <v>-1.492760204</v>
      </c>
      <c r="AJ2701" s="372">
        <f t="array" ref="AJ2701">SUM(IF(ISERROR(AJ2702:AJ2752),"",AJ2702:AJ2752))</f>
        <v>-1.552327999</v>
      </c>
      <c r="AK2701" s="372">
        <f t="array" ref="AK2701">SUM(IF(ISERROR(AK2702:AK2752),"",AK2702:AK2752))</f>
        <v>-1.617497157</v>
      </c>
      <c r="AL2701" s="372">
        <f t="array" ref="AL2701">SUM(IF(ISERROR(AL2702:AL2752),"",AL2702:AL2752))</f>
        <v>-1.695984093</v>
      </c>
      <c r="AM2701" s="372">
        <f t="array" ref="AM2701">SUM(IF(ISERROR(AM2702:AM2752),"",AM2702:AM2752))</f>
        <v>-1.790912606</v>
      </c>
      <c r="AN2701" s="372">
        <f t="array" ref="AN2701">SUM(IF(ISERROR(AN2702:AN2752),"",AN2702:AN2752))</f>
        <v>-1.875907768</v>
      </c>
      <c r="AO2701" s="372">
        <f t="array" ref="AO2701">SUM(IF(ISERROR(AO2702:AO2752),"",AO2702:AO2752))</f>
        <v>-1.944618771</v>
      </c>
      <c r="AP2701" s="372">
        <f t="array" ref="AP2701">SUM(IF(ISERROR(AP2702:AP2752),"",AP2702:AP2752))</f>
        <v>-2.013975392</v>
      </c>
      <c r="AQ2701" s="372">
        <f t="array" ref="AQ2701">SUM(IF(ISERROR(AQ2702:AQ2752),"",AQ2702:AQ2752))</f>
        <v>-2.101839515</v>
      </c>
      <c r="AR2701" s="372">
        <f t="array" ref="AR2701">SUM(IF(ISERROR(AR2702:AR2752),"",AR2702:AR2752))</f>
        <v>-2.171311348</v>
      </c>
      <c r="AS2701" s="372">
        <f t="array" ref="AS2701">SUM(IF(ISERROR(AS2702:AS2752),"",AS2702:AS2752))</f>
        <v>-2.269432323</v>
      </c>
      <c r="AT2701" s="372">
        <f t="array" ref="AT2701">SUM(IF(ISERROR(AT2702:AT2752),"",AT2702:AT2752))</f>
        <v>-2.394926374</v>
      </c>
      <c r="AU2701" s="372">
        <f t="array" ref="AU2701">SUM(IF(ISERROR(AU2702:AU2752),"",AU2702:AU2752))</f>
        <v>-2.494695349</v>
      </c>
      <c r="AV2701" s="372">
        <f t="array" ref="AV2701">SUM(IF(ISERROR(AV2702:AV2752),"",AV2702:AV2752))</f>
        <v>-2.605669172</v>
      </c>
      <c r="AW2701" s="372">
        <f t="array" ref="AW2701">SUM(IF(ISERROR(AW2702:AW2752),"",AW2702:AW2752))</f>
        <v>-2.71681761</v>
      </c>
      <c r="AX2701" s="372">
        <f t="array" ref="AX2701">SUM(IF(ISERROR(AX2702:AX2752),"",AX2702:AX2752))</f>
        <v>-2.806222183</v>
      </c>
      <c r="AY2701" s="372">
        <f t="array" ref="AY2701">SUM(IF(ISERROR(AY2702:AY2752),"",AY2702:AY2752))</f>
        <v>-2.884369699</v>
      </c>
      <c r="AZ2701" s="372">
        <f t="array" ref="AZ2701">SUM(IF(ISERROR(AZ2702:AZ2752),"",AZ2702:AZ2752))</f>
        <v>-2.959032439</v>
      </c>
      <c r="BA2701" s="372">
        <f t="array" ref="BA2701">SUM(IF(ISERROR(BA2702:BA2752),"",BA2702:BA2752))</f>
        <v>-3.008720274</v>
      </c>
      <c r="BB2701" s="372">
        <f t="array" ref="BB2701">SUM(IF(ISERROR(BB2702:BB2752),"",BB2702:BB2752))</f>
        <v>-2.868705661</v>
      </c>
      <c r="BC2701" s="372">
        <f t="array" ref="BC2701">SUM(IF(ISERROR(BC2702:BC2752),"",BC2702:BC2752))</f>
        <v>-2.742777967</v>
      </c>
      <c r="BD2701" s="372">
        <f t="array" ref="BD2701">SUM(IF(ISERROR(BD2702:BD2752),"",BD2702:BD2752))</f>
        <v>-2.64317293</v>
      </c>
      <c r="BE2701" s="372">
        <f t="array" ref="BE2701">SUM(IF(ISERROR(BE2702:BE2752),"",BE2702:BE2752))</f>
        <v>-2.535398006</v>
      </c>
      <c r="BF2701" s="372">
        <f t="array" ref="BF2701">SUM(IF(ISERROR(BF2702:BF2752),"",BF2702:BF2752))</f>
        <v>-2.383059755</v>
      </c>
      <c r="BG2701" s="372">
        <f t="array" ref="BG2701">SUM(IF(ISERROR(BG2702:BG2752),"",BG2702:BG2752))</f>
        <v>-2.258074183</v>
      </c>
      <c r="BH2701" s="372">
        <f t="array" ref="BH2701">SUM(IF(ISERROR(BH2702:BH2752),"",BH2702:BH2752))</f>
        <v>-2.065031984</v>
      </c>
      <c r="BI2701" s="372">
        <f t="array" ref="BI2701">SUM(IF(ISERROR(BI2702:BI2752),"",BI2702:BI2752))</f>
        <v>-1.810938715</v>
      </c>
      <c r="BJ2701" s="372">
        <f t="array" ref="BJ2701">SUM(IF(ISERROR(BJ2702:BJ2752),"",BJ2702:BJ2752))</f>
        <v>-1.563393676</v>
      </c>
      <c r="BK2701" s="372">
        <f t="array" ref="BK2701">SUM(IF(ISERROR(BK2702:BK2752),"",BK2702:BK2752))</f>
        <v>-1.307958506</v>
      </c>
      <c r="BL2701" s="372">
        <f t="array" ref="BL2701">SUM(IF(ISERROR(BL2702:BL2752),"",BL2702:BL2752))</f>
        <v>-1.038385047</v>
      </c>
      <c r="BM2701" s="372">
        <f t="array" ref="BM2701">SUM(IF(ISERROR(BM2702:BM2752),"",BM2702:BM2752))</f>
        <v>-0.8091435649</v>
      </c>
      <c r="BN2701" s="372">
        <f t="array" ref="BN2701">SUM(IF(ISERROR(BN2702:BN2752),"",BN2702:BN2752))</f>
        <v>-0.5608474984</v>
      </c>
      <c r="BO2701" s="372">
        <f t="array" ref="BO2701">SUM(IF(ISERROR(BO2702:BO2752),"",BO2702:BO2752))</f>
        <v>-0.287868734</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-0.004939096523</v>
      </c>
      <c r="D2702" s="373">
        <f>PPMT('Assumptions (T&amp;D) old'!$B$100,Model!X$1,'Assumptions (T&amp;D) old'!$B$103,Model!$C$2699)</f>
        <v>-0.005173703607</v>
      </c>
      <c r="E2702" s="373">
        <f>PPMT('Assumptions (T&amp;D) old'!$B$100,Model!Y$1,'Assumptions (T&amp;D) old'!$B$103,Model!$C$2699)</f>
        <v>-0.005419454529</v>
      </c>
      <c r="F2702" s="373">
        <f>PPMT('Assumptions (T&amp;D) old'!$B$100,Model!Z$1,'Assumptions (T&amp;D) old'!$B$103,Model!$C$2699)</f>
        <v>-0.005676878619</v>
      </c>
      <c r="G2702" s="373">
        <f>PPMT('Assumptions (T&amp;D) old'!$B$100,Model!AA$1,'Assumptions (T&amp;D) old'!$B$103,Model!$C$2699)</f>
        <v>-0.005946530353</v>
      </c>
      <c r="H2702" s="373">
        <f>PPMT('Assumptions (T&amp;D) old'!$B$100,Model!AB$1,'Assumptions (T&amp;D) old'!$B$103,Model!$C$2699)</f>
        <v>-0.006228990545</v>
      </c>
      <c r="I2702" s="373">
        <f>PPMT('Assumptions (T&amp;D) old'!$B$100,Model!AC$1,'Assumptions (T&amp;D) old'!$B$103,Model!$C$2699)</f>
        <v>-0.006524867596</v>
      </c>
      <c r="J2702" s="373">
        <f>PPMT('Assumptions (T&amp;D) old'!$B$100,Model!AD$1,'Assumptions (T&amp;D) old'!$B$103,Model!$C$2699)</f>
        <v>-0.006834798807</v>
      </c>
      <c r="K2702" s="373">
        <f>PPMT('Assumptions (T&amp;D) old'!$B$100,Model!AE$1,'Assumptions (T&amp;D) old'!$B$103,Model!$C$2699)</f>
        <v>-0.00715945175</v>
      </c>
      <c r="L2702" s="373">
        <f>PPMT('Assumptions (T&amp;D) old'!$B$100,Model!AF$1,'Assumptions (T&amp;D) old'!$B$103,Model!$C$2699)</f>
        <v>-0.007499525708</v>
      </c>
      <c r="M2702" s="373">
        <f>PPMT('Assumptions (T&amp;D) old'!$B$100,Model!AG$1,'Assumptions (T&amp;D) old'!$B$103,Model!$C$2699)</f>
        <v>-0.007855753179</v>
      </c>
      <c r="N2702" s="373">
        <f>PPMT('Assumptions (T&amp;D) old'!$B$100,Model!AH$1,'Assumptions (T&amp;D) old'!$B$103,Model!$C$2699)</f>
        <v>-0.008228901455</v>
      </c>
      <c r="O2702" s="373">
        <f>PPMT('Assumptions (T&amp;D) old'!$B$100,Model!AI$1,'Assumptions (T&amp;D) old'!$B$103,Model!$C$2699)</f>
        <v>-0.008619774275</v>
      </c>
      <c r="P2702" s="373">
        <f>PPMT('Assumptions (T&amp;D) old'!$B$100,Model!AJ$1,'Assumptions (T&amp;D) old'!$B$103,Model!$C$2699)</f>
        <v>-0.009029213553</v>
      </c>
      <c r="Q2702" s="373">
        <f>PPMT('Assumptions (T&amp;D) old'!$B$100,Model!AK$1,'Assumptions (T&amp;D) old'!$B$103,Model!$C$2699)</f>
        <v>-0.009458101196</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-0.01428742177</v>
      </c>
      <c r="E2703" s="373">
        <f>PPMT('Assumptions (T&amp;D) old'!$B$100,Model!X$1,'Assumptions (T&amp;D) old'!$B$103,Model!$D$2699)</f>
        <v>-0.0149660743</v>
      </c>
      <c r="F2703" s="373">
        <f>PPMT('Assumptions (T&amp;D) old'!$B$100,Model!Y$1,'Assumptions (T&amp;D) old'!$B$103,Model!$D$2699)</f>
        <v>-0.01567696283</v>
      </c>
      <c r="G2703" s="373">
        <f>PPMT('Assumptions (T&amp;D) old'!$B$100,Model!Z$1,'Assumptions (T&amp;D) old'!$B$103,Model!$D$2699)</f>
        <v>-0.01642161856</v>
      </c>
      <c r="H2703" s="373">
        <f>PPMT('Assumptions (T&amp;D) old'!$B$100,Model!AA$1,'Assumptions (T&amp;D) old'!$B$103,Model!$D$2699)</f>
        <v>-0.01720164545</v>
      </c>
      <c r="I2703" s="373">
        <f>PPMT('Assumptions (T&amp;D) old'!$B$100,Model!AB$1,'Assumptions (T&amp;D) old'!$B$103,Model!$D$2699)</f>
        <v>-0.0180187236</v>
      </c>
      <c r="J2703" s="373">
        <f>PPMT('Assumptions (T&amp;D) old'!$B$100,Model!AC$1,'Assumptions (T&amp;D) old'!$B$103,Model!$D$2699)</f>
        <v>-0.01887461298</v>
      </c>
      <c r="K2703" s="373">
        <f>PPMT('Assumptions (T&amp;D) old'!$B$100,Model!AD$1,'Assumptions (T&amp;D) old'!$B$103,Model!$D$2699)</f>
        <v>-0.01977115709</v>
      </c>
      <c r="L2703" s="373">
        <f>PPMT('Assumptions (T&amp;D) old'!$B$100,Model!AE$1,'Assumptions (T&amp;D) old'!$B$103,Model!$D$2699)</f>
        <v>-0.02071028705</v>
      </c>
      <c r="M2703" s="373">
        <f>PPMT('Assumptions (T&amp;D) old'!$B$100,Model!AF$1,'Assumptions (T&amp;D) old'!$B$103,Model!$D$2699)</f>
        <v>-0.02169402569</v>
      </c>
      <c r="N2703" s="373">
        <f>PPMT('Assumptions (T&amp;D) old'!$B$100,Model!AG$1,'Assumptions (T&amp;D) old'!$B$103,Model!$D$2699)</f>
        <v>-0.02272449191</v>
      </c>
      <c r="O2703" s="373">
        <f>PPMT('Assumptions (T&amp;D) old'!$B$100,Model!AH$1,'Assumptions (T&amp;D) old'!$B$103,Model!$D$2699)</f>
        <v>-0.02380390528</v>
      </c>
      <c r="P2703" s="373">
        <f>PPMT('Assumptions (T&amp;D) old'!$B$100,Model!AI$1,'Assumptions (T&amp;D) old'!$B$103,Model!$D$2699)</f>
        <v>-0.02493459078</v>
      </c>
      <c r="Q2703" s="373">
        <f>PPMT('Assumptions (T&amp;D) old'!$B$100,Model!AJ$1,'Assumptions (T&amp;D) old'!$B$103,Model!$D$2699)</f>
        <v>-0.02611898384</v>
      </c>
      <c r="R2703" s="373">
        <f>PPMT('Assumptions (T&amp;D) old'!$B$100,Model!AK$1,'Assumptions (T&amp;D) old'!$B$103,Model!$D$2699)</f>
        <v>-0.02735963557</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-0.0205329806</v>
      </c>
      <c r="F2704" s="373">
        <f>PPMT('Assumptions (T&amp;D) old'!$B$100,Model!X$1,'Assumptions (T&amp;D) old'!$B$103,Model!$E$2699)</f>
        <v>-0.02150829718</v>
      </c>
      <c r="G2704" s="373">
        <f>PPMT('Assumptions (T&amp;D) old'!$B$100,Model!Y$1,'Assumptions (T&amp;D) old'!$B$103,Model!$E$2699)</f>
        <v>-0.0225299413</v>
      </c>
      <c r="H2704" s="373">
        <f>PPMT('Assumptions (T&amp;D) old'!$B$100,Model!Z$1,'Assumptions (T&amp;D) old'!$B$103,Model!$E$2699)</f>
        <v>-0.02360011351</v>
      </c>
      <c r="I2704" s="373">
        <f>PPMT('Assumptions (T&amp;D) old'!$B$100,Model!AA$1,'Assumptions (T&amp;D) old'!$B$103,Model!$E$2699)</f>
        <v>-0.0247211189</v>
      </c>
      <c r="J2704" s="373">
        <f>PPMT('Assumptions (T&amp;D) old'!$B$100,Model!AB$1,'Assumptions (T&amp;D) old'!$B$103,Model!$E$2699)</f>
        <v>-0.02589537205</v>
      </c>
      <c r="K2704" s="373">
        <f>PPMT('Assumptions (T&amp;D) old'!$B$100,Model!AC$1,'Assumptions (T&amp;D) old'!$B$103,Model!$E$2699)</f>
        <v>-0.02712540222</v>
      </c>
      <c r="L2704" s="373">
        <f>PPMT('Assumptions (T&amp;D) old'!$B$100,Model!AD$1,'Assumptions (T&amp;D) old'!$B$103,Model!$E$2699)</f>
        <v>-0.02841385882</v>
      </c>
      <c r="M2704" s="373">
        <f>PPMT('Assumptions (T&amp;D) old'!$B$100,Model!AE$1,'Assumptions (T&amp;D) old'!$B$103,Model!$E$2699)</f>
        <v>-0.02976351712</v>
      </c>
      <c r="N2704" s="373">
        <f>PPMT('Assumptions (T&amp;D) old'!$B$100,Model!AF$1,'Assumptions (T&amp;D) old'!$B$103,Model!$E$2699)</f>
        <v>-0.03117728418</v>
      </c>
      <c r="O2704" s="373">
        <f>PPMT('Assumptions (T&amp;D) old'!$B$100,Model!AG$1,'Assumptions (T&amp;D) old'!$B$103,Model!$E$2699)</f>
        <v>-0.03265820518</v>
      </c>
      <c r="P2704" s="373">
        <f>PPMT('Assumptions (T&amp;D) old'!$B$100,Model!AH$1,'Assumptions (T&amp;D) old'!$B$103,Model!$E$2699)</f>
        <v>-0.03420946993</v>
      </c>
      <c r="Q2704" s="373">
        <f>PPMT('Assumptions (T&amp;D) old'!$B$100,Model!AI$1,'Assumptions (T&amp;D) old'!$B$103,Model!$E$2699)</f>
        <v>-0.03583441975</v>
      </c>
      <c r="R2704" s="373">
        <f>PPMT('Assumptions (T&amp;D) old'!$B$100,Model!AJ$1,'Assumptions (T&amp;D) old'!$B$103,Model!$E$2699)</f>
        <v>-0.03753655469</v>
      </c>
      <c r="S2704" s="373">
        <f>PPMT('Assumptions (T&amp;D) old'!$B$100,Model!AK$1,'Assumptions (T&amp;D) old'!$B$103,Model!$E$2699)</f>
        <v>-0.03931954103</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-0.02151447102</v>
      </c>
      <c r="G2705" s="373">
        <f>PPMT('Assumptions (T&amp;D) old'!$B$100,Model!X$1,'Assumptions (T&amp;D) old'!$B$103,Model!$F$2699)</f>
        <v>-0.0225364084</v>
      </c>
      <c r="H2705" s="373">
        <f>PPMT('Assumptions (T&amp;D) old'!$B$100,Model!Y$1,'Assumptions (T&amp;D) old'!$B$103,Model!$F$2699)</f>
        <v>-0.02360688779</v>
      </c>
      <c r="I2705" s="373">
        <f>PPMT('Assumptions (T&amp;D) old'!$B$100,Model!Z$1,'Assumptions (T&amp;D) old'!$B$103,Model!$F$2699)</f>
        <v>-0.02472821497</v>
      </c>
      <c r="J2705" s="373">
        <f>PPMT('Assumptions (T&amp;D) old'!$B$100,Model!AA$1,'Assumptions (T&amp;D) old'!$B$103,Model!$F$2699)</f>
        <v>-0.02590280518</v>
      </c>
      <c r="K2705" s="373">
        <f>PPMT('Assumptions (T&amp;D) old'!$B$100,Model!AB$1,'Assumptions (T&amp;D) old'!$B$103,Model!$F$2699)</f>
        <v>-0.02713318842</v>
      </c>
      <c r="L2705" s="373">
        <f>PPMT('Assumptions (T&amp;D) old'!$B$100,Model!AC$1,'Assumptions (T&amp;D) old'!$B$103,Model!$F$2699)</f>
        <v>-0.02842201487</v>
      </c>
      <c r="M2705" s="373">
        <f>PPMT('Assumptions (T&amp;D) old'!$B$100,Model!AD$1,'Assumptions (T&amp;D) old'!$B$103,Model!$F$2699)</f>
        <v>-0.02977206058</v>
      </c>
      <c r="N2705" s="373">
        <f>PPMT('Assumptions (T&amp;D) old'!$B$100,Model!AE$1,'Assumptions (T&amp;D) old'!$B$103,Model!$F$2699)</f>
        <v>-0.03118623346</v>
      </c>
      <c r="O2705" s="373">
        <f>PPMT('Assumptions (T&amp;D) old'!$B$100,Model!AF$1,'Assumptions (T&amp;D) old'!$B$103,Model!$F$2699)</f>
        <v>-0.03266757954</v>
      </c>
      <c r="P2705" s="373">
        <f>PPMT('Assumptions (T&amp;D) old'!$B$100,Model!AG$1,'Assumptions (T&amp;D) old'!$B$103,Model!$F$2699)</f>
        <v>-0.03421928957</v>
      </c>
      <c r="Q2705" s="373">
        <f>PPMT('Assumptions (T&amp;D) old'!$B$100,Model!AH$1,'Assumptions (T&amp;D) old'!$B$103,Model!$F$2699)</f>
        <v>-0.03584470583</v>
      </c>
      <c r="R2705" s="373">
        <f>PPMT('Assumptions (T&amp;D) old'!$B$100,Model!AI$1,'Assumptions (T&amp;D) old'!$B$103,Model!$F$2699)</f>
        <v>-0.03754732935</v>
      </c>
      <c r="S2705" s="373">
        <f>PPMT('Assumptions (T&amp;D) old'!$B$100,Model!AJ$1,'Assumptions (T&amp;D) old'!$B$103,Model!$F$2699)</f>
        <v>-0.0393308275</v>
      </c>
      <c r="T2705" s="373">
        <f>PPMT('Assumptions (T&amp;D) old'!$B$100,Model!AK$1,'Assumptions (T&amp;D) old'!$B$103,Model!$F$2699)</f>
        <v>-0.04119904181</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-0.01126465897</v>
      </c>
      <c r="H2706" s="373">
        <f>PPMT('Assumptions (T&amp;D) old'!$B$100,Model!X$1,'Assumptions (T&amp;D) old'!$B$103,Model!$G$2699)</f>
        <v>-0.01179973028</v>
      </c>
      <c r="I2706" s="373">
        <f>PPMT('Assumptions (T&amp;D) old'!$B$100,Model!Y$1,'Assumptions (T&amp;D) old'!$B$103,Model!$G$2699)</f>
        <v>-0.01236021746</v>
      </c>
      <c r="J2706" s="373">
        <f>PPMT('Assumptions (T&amp;D) old'!$B$100,Model!Z$1,'Assumptions (T&amp;D) old'!$B$103,Model!$G$2699)</f>
        <v>-0.01294732779</v>
      </c>
      <c r="K2706" s="373">
        <f>PPMT('Assumptions (T&amp;D) old'!$B$100,Model!AA$1,'Assumptions (T&amp;D) old'!$B$103,Model!$G$2699)</f>
        <v>-0.01356232586</v>
      </c>
      <c r="L2706" s="373">
        <f>PPMT('Assumptions (T&amp;D) old'!$B$100,Model!AB$1,'Assumptions (T&amp;D) old'!$B$103,Model!$G$2699)</f>
        <v>-0.01420653634</v>
      </c>
      <c r="M2706" s="373">
        <f>PPMT('Assumptions (T&amp;D) old'!$B$100,Model!AC$1,'Assumptions (T&amp;D) old'!$B$103,Model!$G$2699)</f>
        <v>-0.01488134682</v>
      </c>
      <c r="N2706" s="373">
        <f>PPMT('Assumptions (T&amp;D) old'!$B$100,Model!AD$1,'Assumptions (T&amp;D) old'!$B$103,Model!$G$2699)</f>
        <v>-0.01558821079</v>
      </c>
      <c r="O2706" s="373">
        <f>PPMT('Assumptions (T&amp;D) old'!$B$100,Model!AE$1,'Assumptions (T&amp;D) old'!$B$103,Model!$G$2699)</f>
        <v>-0.0163286508</v>
      </c>
      <c r="P2706" s="373">
        <f>PPMT('Assumptions (T&amp;D) old'!$B$100,Model!AF$1,'Assumptions (T&amp;D) old'!$B$103,Model!$G$2699)</f>
        <v>-0.01710426172</v>
      </c>
      <c r="Q2706" s="373">
        <f>PPMT('Assumptions (T&amp;D) old'!$B$100,Model!AG$1,'Assumptions (T&amp;D) old'!$B$103,Model!$G$2699)</f>
        <v>-0.01791671415</v>
      </c>
      <c r="R2706" s="373">
        <f>PPMT('Assumptions (T&amp;D) old'!$B$100,Model!AH$1,'Assumptions (T&amp;D) old'!$B$103,Model!$G$2699)</f>
        <v>-0.01876775807</v>
      </c>
      <c r="S2706" s="373">
        <f>PPMT('Assumptions (T&amp;D) old'!$B$100,Model!AI$1,'Assumptions (T&amp;D) old'!$B$103,Model!$G$2699)</f>
        <v>-0.01965922658</v>
      </c>
      <c r="T2706" s="373">
        <f>PPMT('Assumptions (T&amp;D) old'!$B$100,Model!AJ$1,'Assumptions (T&amp;D) old'!$B$103,Model!$G$2699)</f>
        <v>-0.02059303984</v>
      </c>
      <c r="U2706" s="373">
        <f>PPMT('Assumptions (T&amp;D) old'!$B$100,Model!AK$1,'Assumptions (T&amp;D) old'!$B$103,Model!$G$2699)</f>
        <v>-0.02157120923</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-0.01135942287</v>
      </c>
      <c r="I2707" s="373">
        <f>PPMT('Assumptions (T&amp;D) old'!$B$100,Model!X$1,'Assumptions (T&amp;D) old'!$B$103,Model!$H$2699)</f>
        <v>-0.01189899546</v>
      </c>
      <c r="J2707" s="373">
        <f>PPMT('Assumptions (T&amp;D) old'!$B$100,Model!Y$1,'Assumptions (T&amp;D) old'!$B$103,Model!$H$2699)</f>
        <v>-0.01246419774</v>
      </c>
      <c r="K2707" s="373">
        <f>PPMT('Assumptions (T&amp;D) old'!$B$100,Model!Z$1,'Assumptions (T&amp;D) old'!$B$103,Model!$H$2699)</f>
        <v>-0.01305624714</v>
      </c>
      <c r="L2707" s="373">
        <f>PPMT('Assumptions (T&amp;D) old'!$B$100,Model!AA$1,'Assumptions (T&amp;D) old'!$B$103,Model!$H$2699)</f>
        <v>-0.01367641887</v>
      </c>
      <c r="M2707" s="373">
        <f>PPMT('Assumptions (T&amp;D) old'!$B$100,Model!AB$1,'Assumptions (T&amp;D) old'!$B$103,Model!$H$2699)</f>
        <v>-0.01432604877</v>
      </c>
      <c r="N2707" s="373">
        <f>PPMT('Assumptions (T&amp;D) old'!$B$100,Model!AC$1,'Assumptions (T&amp;D) old'!$B$103,Model!$H$2699)</f>
        <v>-0.01500653609</v>
      </c>
      <c r="O2707" s="373">
        <f>PPMT('Assumptions (T&amp;D) old'!$B$100,Model!AD$1,'Assumptions (T&amp;D) old'!$B$103,Model!$H$2699)</f>
        <v>-0.01571934655</v>
      </c>
      <c r="P2707" s="373">
        <f>PPMT('Assumptions (T&amp;D) old'!$B$100,Model!AE$1,'Assumptions (T&amp;D) old'!$B$103,Model!$H$2699)</f>
        <v>-0.01646601551</v>
      </c>
      <c r="Q2707" s="373">
        <f>PPMT('Assumptions (T&amp;D) old'!$B$100,Model!AF$1,'Assumptions (T&amp;D) old'!$B$103,Model!$H$2699)</f>
        <v>-0.01724815125</v>
      </c>
      <c r="R2707" s="373">
        <f>PPMT('Assumptions (T&amp;D) old'!$B$100,Model!AG$1,'Assumptions (T&amp;D) old'!$B$103,Model!$H$2699)</f>
        <v>-0.01806743843</v>
      </c>
      <c r="S2707" s="373">
        <f>PPMT('Assumptions (T&amp;D) old'!$B$100,Model!AH$1,'Assumptions (T&amp;D) old'!$B$103,Model!$H$2699)</f>
        <v>-0.01892564176</v>
      </c>
      <c r="T2707" s="373">
        <f>PPMT('Assumptions (T&amp;D) old'!$B$100,Model!AI$1,'Assumptions (T&amp;D) old'!$B$103,Model!$H$2699)</f>
        <v>-0.01982460974</v>
      </c>
      <c r="U2707" s="373">
        <f>PPMT('Assumptions (T&amp;D) old'!$B$100,Model!AJ$1,'Assumptions (T&amp;D) old'!$B$103,Model!$H$2699)</f>
        <v>-0.02076627871</v>
      </c>
      <c r="V2707" s="373">
        <f>PPMT('Assumptions (T&amp;D) old'!$B$100,Model!AK$1,'Assumptions (T&amp;D) old'!$B$103,Model!$H$2699)</f>
        <v>-0.02175267694</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-0.01762224875</v>
      </c>
      <c r="J2708" s="373">
        <f>PPMT('Assumptions (T&amp;D) old'!$B$100,Model!X$1,'Assumptions (T&amp;D) old'!$B$103,Model!$I$2699)</f>
        <v>-0.01845930557</v>
      </c>
      <c r="K2708" s="373">
        <f>PPMT('Assumptions (T&amp;D) old'!$B$100,Model!Y$1,'Assumptions (T&amp;D) old'!$B$103,Model!$I$2699)</f>
        <v>-0.01933612258</v>
      </c>
      <c r="L2708" s="373">
        <f>PPMT('Assumptions (T&amp;D) old'!$B$100,Model!Z$1,'Assumptions (T&amp;D) old'!$B$103,Model!$I$2699)</f>
        <v>-0.0202545884</v>
      </c>
      <c r="M2708" s="373">
        <f>PPMT('Assumptions (T&amp;D) old'!$B$100,Model!AA$1,'Assumptions (T&amp;D) old'!$B$103,Model!$I$2699)</f>
        <v>-0.02121668135</v>
      </c>
      <c r="N2708" s="373">
        <f>PPMT('Assumptions (T&amp;D) old'!$B$100,Model!AB$1,'Assumptions (T&amp;D) old'!$B$103,Model!$I$2699)</f>
        <v>-0.02222447372</v>
      </c>
      <c r="O2708" s="373">
        <f>PPMT('Assumptions (T&amp;D) old'!$B$100,Model!AC$1,'Assumptions (T&amp;D) old'!$B$103,Model!$I$2699)</f>
        <v>-0.02328013622</v>
      </c>
      <c r="P2708" s="373">
        <f>PPMT('Assumptions (T&amp;D) old'!$B$100,Model!AD$1,'Assumptions (T&amp;D) old'!$B$103,Model!$I$2699)</f>
        <v>-0.02438594269</v>
      </c>
      <c r="Q2708" s="373">
        <f>PPMT('Assumptions (T&amp;D) old'!$B$100,Model!AE$1,'Assumptions (T&amp;D) old'!$B$103,Model!$I$2699)</f>
        <v>-0.02554427497</v>
      </c>
      <c r="R2708" s="373">
        <f>PPMT('Assumptions (T&amp;D) old'!$B$100,Model!AF$1,'Assumptions (T&amp;D) old'!$B$103,Model!$I$2699)</f>
        <v>-0.02675762803</v>
      </c>
      <c r="S2708" s="373">
        <f>PPMT('Assumptions (T&amp;D) old'!$B$100,Model!AG$1,'Assumptions (T&amp;D) old'!$B$103,Model!$I$2699)</f>
        <v>-0.02802861536</v>
      </c>
      <c r="T2708" s="373">
        <f>PPMT('Assumptions (T&amp;D) old'!$B$100,Model!AH$1,'Assumptions (T&amp;D) old'!$B$103,Model!$I$2699)</f>
        <v>-0.02935997459</v>
      </c>
      <c r="U2708" s="373">
        <f>PPMT('Assumptions (T&amp;D) old'!$B$100,Model!AI$1,'Assumptions (T&amp;D) old'!$B$103,Model!$I$2699)</f>
        <v>-0.03075457338</v>
      </c>
      <c r="V2708" s="373">
        <f>PPMT('Assumptions (T&amp;D) old'!$B$100,Model!AJ$1,'Assumptions (T&amp;D) old'!$B$103,Model!$I$2699)</f>
        <v>-0.03221541562</v>
      </c>
      <c r="W2708" s="373">
        <f>PPMT('Assumptions (T&amp;D) old'!$B$100,Model!AK$1,'Assumptions (T&amp;D) old'!$B$103,Model!$I$2699)</f>
        <v>-0.03374564786</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-0.01828899214</v>
      </c>
      <c r="K2709" s="373">
        <f>PPMT('Assumptions (T&amp;D) old'!$B$100,Model!X$1,'Assumptions (T&amp;D) old'!$B$103,Model!$J$2699)</f>
        <v>-0.01915771926</v>
      </c>
      <c r="L2709" s="373">
        <f>PPMT('Assumptions (T&amp;D) old'!$B$100,Model!Y$1,'Assumptions (T&amp;D) old'!$B$103,Model!$J$2699)</f>
        <v>-0.02006771093</v>
      </c>
      <c r="M2709" s="373">
        <f>PPMT('Assumptions (T&amp;D) old'!$B$100,Model!Z$1,'Assumptions (T&amp;D) old'!$B$103,Model!$J$2699)</f>
        <v>-0.0210209272</v>
      </c>
      <c r="N2709" s="373">
        <f>PPMT('Assumptions (T&amp;D) old'!$B$100,Model!AA$1,'Assumptions (T&amp;D) old'!$B$103,Model!$J$2699)</f>
        <v>-0.02201942124</v>
      </c>
      <c r="O2709" s="373">
        <f>PPMT('Assumptions (T&amp;D) old'!$B$100,Model!AB$1,'Assumptions (T&amp;D) old'!$B$103,Model!$J$2699)</f>
        <v>-0.02306534375</v>
      </c>
      <c r="P2709" s="373">
        <f>PPMT('Assumptions (T&amp;D) old'!$B$100,Model!AC$1,'Assumptions (T&amp;D) old'!$B$103,Model!$J$2699)</f>
        <v>-0.02416094758</v>
      </c>
      <c r="Q2709" s="373">
        <f>PPMT('Assumptions (T&amp;D) old'!$B$100,Model!AD$1,'Assumptions (T&amp;D) old'!$B$103,Model!$J$2699)</f>
        <v>-0.02530859259</v>
      </c>
      <c r="R2709" s="373">
        <f>PPMT('Assumptions (T&amp;D) old'!$B$100,Model!AE$1,'Assumptions (T&amp;D) old'!$B$103,Model!$J$2699)</f>
        <v>-0.02651075073</v>
      </c>
      <c r="S2709" s="373">
        <f>PPMT('Assumptions (T&amp;D) old'!$B$100,Model!AF$1,'Assumptions (T&amp;D) old'!$B$103,Model!$J$2699)</f>
        <v>-0.02777001139</v>
      </c>
      <c r="T2709" s="373">
        <f>PPMT('Assumptions (T&amp;D) old'!$B$100,Model!AG$1,'Assumptions (T&amp;D) old'!$B$103,Model!$J$2699)</f>
        <v>-0.02908908693</v>
      </c>
      <c r="U2709" s="373">
        <f>PPMT('Assumptions (T&amp;D) old'!$B$100,Model!AH$1,'Assumptions (T&amp;D) old'!$B$103,Model!$J$2699)</f>
        <v>-0.03047081856</v>
      </c>
      <c r="V2709" s="373">
        <f>PPMT('Assumptions (T&amp;D) old'!$B$100,Model!AI$1,'Assumptions (T&amp;D) old'!$B$103,Model!$J$2699)</f>
        <v>-0.03191818245</v>
      </c>
      <c r="W2709" s="373">
        <f>PPMT('Assumptions (T&amp;D) old'!$B$100,Model!AJ$1,'Assumptions (T&amp;D) old'!$B$103,Model!$J$2699)</f>
        <v>-0.03343429611</v>
      </c>
      <c r="X2709" s="373">
        <f>PPMT('Assumptions (T&amp;D) old'!$B$100,Model!AK$1,'Assumptions (T&amp;D) old'!$B$103,Model!$J$2699)</f>
        <v>-0.03502242518</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-0.02036374855</v>
      </c>
      <c r="L2710" s="373">
        <f>PPMT('Assumptions (T&amp;D) old'!$B$100,Model!X$1,'Assumptions (T&amp;D) old'!$B$103,Model!$K$2699)</f>
        <v>-0.0213310266</v>
      </c>
      <c r="M2710" s="373">
        <f>PPMT('Assumptions (T&amp;D) old'!$B$100,Model!Y$1,'Assumptions (T&amp;D) old'!$B$103,Model!$K$2699)</f>
        <v>-0.02234425037</v>
      </c>
      <c r="N2710" s="373">
        <f>PPMT('Assumptions (T&amp;D) old'!$B$100,Model!Z$1,'Assumptions (T&amp;D) old'!$B$103,Model!$K$2699)</f>
        <v>-0.02340560226</v>
      </c>
      <c r="O2710" s="373">
        <f>PPMT('Assumptions (T&amp;D) old'!$B$100,Model!AA$1,'Assumptions (T&amp;D) old'!$B$103,Model!$K$2699)</f>
        <v>-0.02451736837</v>
      </c>
      <c r="P2710" s="373">
        <f>PPMT('Assumptions (T&amp;D) old'!$B$100,Model!AB$1,'Assumptions (T&amp;D) old'!$B$103,Model!$K$2699)</f>
        <v>-0.02568194336</v>
      </c>
      <c r="Q2710" s="373">
        <f>PPMT('Assumptions (T&amp;D) old'!$B$100,Model!AC$1,'Assumptions (T&amp;D) old'!$B$103,Model!$K$2699)</f>
        <v>-0.02690183567</v>
      </c>
      <c r="R2710" s="373">
        <f>PPMT('Assumptions (T&amp;D) old'!$B$100,Model!AD$1,'Assumptions (T&amp;D) old'!$B$103,Model!$K$2699)</f>
        <v>-0.02817967287</v>
      </c>
      <c r="S2710" s="373">
        <f>PPMT('Assumptions (T&amp;D) old'!$B$100,Model!AE$1,'Assumptions (T&amp;D) old'!$B$103,Model!$K$2699)</f>
        <v>-0.02951820733</v>
      </c>
      <c r="T2710" s="373">
        <f>PPMT('Assumptions (T&amp;D) old'!$B$100,Model!AF$1,'Assumptions (T&amp;D) old'!$B$103,Model!$K$2699)</f>
        <v>-0.03092032218</v>
      </c>
      <c r="U2710" s="373">
        <f>PPMT('Assumptions (T&amp;D) old'!$B$100,Model!AG$1,'Assumptions (T&amp;D) old'!$B$103,Model!$K$2699)</f>
        <v>-0.03238903748</v>
      </c>
      <c r="V2710" s="373">
        <f>PPMT('Assumptions (T&amp;D) old'!$B$100,Model!AH$1,'Assumptions (T&amp;D) old'!$B$103,Model!$K$2699)</f>
        <v>-0.03392751676</v>
      </c>
      <c r="W2710" s="373">
        <f>PPMT('Assumptions (T&amp;D) old'!$B$100,Model!AI$1,'Assumptions (T&amp;D) old'!$B$103,Model!$K$2699)</f>
        <v>-0.03553907381</v>
      </c>
      <c r="X2710" s="373">
        <f>PPMT('Assumptions (T&amp;D) old'!$B$100,Model!AJ$1,'Assumptions (T&amp;D) old'!$B$103,Model!$K$2699)</f>
        <v>-0.03722717981</v>
      </c>
      <c r="Y2710" s="373">
        <f>PPMT('Assumptions (T&amp;D) old'!$B$100,Model!AK$1,'Assumptions (T&amp;D) old'!$B$103,Model!$K$2699)</f>
        <v>-0.03899547085</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-0.01940404432</v>
      </c>
      <c r="M2711" s="373">
        <f>PPMT('Assumptions (T&amp;D) old'!$B$100,Model!X$1,'Assumptions (T&amp;D) old'!$B$103,Model!$L$2699)</f>
        <v>-0.02032573642</v>
      </c>
      <c r="N2711" s="373">
        <f>PPMT('Assumptions (T&amp;D) old'!$B$100,Model!Y$1,'Assumptions (T&amp;D) old'!$B$103,Model!$L$2699)</f>
        <v>-0.0212912089</v>
      </c>
      <c r="O2711" s="373">
        <f>PPMT('Assumptions (T&amp;D) old'!$B$100,Model!Z$1,'Assumptions (T&amp;D) old'!$B$103,Model!$L$2699)</f>
        <v>-0.02230254132</v>
      </c>
      <c r="P2711" s="373">
        <f>PPMT('Assumptions (T&amp;D) old'!$B$100,Model!AA$1,'Assumptions (T&amp;D) old'!$B$103,Model!$L$2699)</f>
        <v>-0.02336191204</v>
      </c>
      <c r="Q2711" s="373">
        <f>PPMT('Assumptions (T&amp;D) old'!$B$100,Model!AB$1,'Assumptions (T&amp;D) old'!$B$103,Model!$L$2699)</f>
        <v>-0.02447160286</v>
      </c>
      <c r="R2711" s="373">
        <f>PPMT('Assumptions (T&amp;D) old'!$B$100,Model!AC$1,'Assumptions (T&amp;D) old'!$B$103,Model!$L$2699)</f>
        <v>-0.02563400399</v>
      </c>
      <c r="S2711" s="373">
        <f>PPMT('Assumptions (T&amp;D) old'!$B$100,Model!AD$1,'Assumptions (T&amp;D) old'!$B$103,Model!$L$2699)</f>
        <v>-0.02685161918</v>
      </c>
      <c r="T2711" s="373">
        <f>PPMT('Assumptions (T&amp;D) old'!$B$100,Model!AE$1,'Assumptions (T&amp;D) old'!$B$103,Model!$L$2699)</f>
        <v>-0.02812707109</v>
      </c>
      <c r="U2711" s="373">
        <f>PPMT('Assumptions (T&amp;D) old'!$B$100,Model!AF$1,'Assumptions (T&amp;D) old'!$B$103,Model!$L$2699)</f>
        <v>-0.02946310697</v>
      </c>
      <c r="V2711" s="373">
        <f>PPMT('Assumptions (T&amp;D) old'!$B$100,Model!AG$1,'Assumptions (T&amp;D) old'!$B$103,Model!$L$2699)</f>
        <v>-0.03086260455</v>
      </c>
      <c r="W2711" s="373">
        <f>PPMT('Assumptions (T&amp;D) old'!$B$100,Model!AH$1,'Assumptions (T&amp;D) old'!$B$103,Model!$L$2699)</f>
        <v>-0.03232857827</v>
      </c>
      <c r="X2711" s="373">
        <f>PPMT('Assumptions (T&amp;D) old'!$B$100,Model!AI$1,'Assumptions (T&amp;D) old'!$B$103,Model!$L$2699)</f>
        <v>-0.03386418574</v>
      </c>
      <c r="Y2711" s="373">
        <f>PPMT('Assumptions (T&amp;D) old'!$B$100,Model!AJ$1,'Assumptions (T&amp;D) old'!$B$103,Model!$L$2699)</f>
        <v>-0.03547273456</v>
      </c>
      <c r="Z2711" s="373">
        <f>PPMT('Assumptions (T&amp;D) old'!$B$100,Model!AK$1,'Assumptions (T&amp;D) old'!$B$103,Model!$L$2699)</f>
        <v>-0.03715768945</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-0.02074493284</v>
      </c>
      <c r="N2712" s="373">
        <f>PPMT('Assumptions (T&amp;D) old'!$B$100,Model!X$1,'Assumptions (T&amp;D) old'!$B$103,Model!$M$2699)</f>
        <v>-0.02173031716</v>
      </c>
      <c r="O2712" s="373">
        <f>PPMT('Assumptions (T&amp;D) old'!$B$100,Model!Y$1,'Assumptions (T&amp;D) old'!$B$103,Model!$M$2699)</f>
        <v>-0.02276250722</v>
      </c>
      <c r="P2712" s="373">
        <f>PPMT('Assumptions (T&amp;D) old'!$B$100,Model!Z$1,'Assumptions (T&amp;D) old'!$B$103,Model!$M$2699)</f>
        <v>-0.02384372631</v>
      </c>
      <c r="Q2712" s="373">
        <f>PPMT('Assumptions (T&amp;D) old'!$B$100,Model!AA$1,'Assumptions (T&amp;D) old'!$B$103,Model!$M$2699)</f>
        <v>-0.02497630331</v>
      </c>
      <c r="R2712" s="373">
        <f>PPMT('Assumptions (T&amp;D) old'!$B$100,Model!AB$1,'Assumptions (T&amp;D) old'!$B$103,Model!$M$2699)</f>
        <v>-0.02616267772</v>
      </c>
      <c r="S2712" s="373">
        <f>PPMT('Assumptions (T&amp;D) old'!$B$100,Model!AC$1,'Assumptions (T&amp;D) old'!$B$103,Model!$M$2699)</f>
        <v>-0.02740540491</v>
      </c>
      <c r="T2712" s="373">
        <f>PPMT('Assumptions (T&amp;D) old'!$B$100,Model!AD$1,'Assumptions (T&amp;D) old'!$B$103,Model!$M$2699)</f>
        <v>-0.02870716165</v>
      </c>
      <c r="U2712" s="373">
        <f>PPMT('Assumptions (T&amp;D) old'!$B$100,Model!AE$1,'Assumptions (T&amp;D) old'!$B$103,Model!$M$2699)</f>
        <v>-0.03007075182</v>
      </c>
      <c r="V2712" s="373">
        <f>PPMT('Assumptions (T&amp;D) old'!$B$100,Model!AF$1,'Assumptions (T&amp;D) old'!$B$103,Model!$M$2699)</f>
        <v>-0.03149911253</v>
      </c>
      <c r="W2712" s="373">
        <f>PPMT('Assumptions (T&amp;D) old'!$B$100,Model!AG$1,'Assumptions (T&amp;D) old'!$B$103,Model!$M$2699)</f>
        <v>-0.03299532038</v>
      </c>
      <c r="X2712" s="373">
        <f>PPMT('Assumptions (T&amp;D) old'!$B$100,Model!AH$1,'Assumptions (T&amp;D) old'!$B$103,Model!$M$2699)</f>
        <v>-0.0345625981</v>
      </c>
      <c r="Y2712" s="373">
        <f>PPMT('Assumptions (T&amp;D) old'!$B$100,Model!AI$1,'Assumptions (T&amp;D) old'!$B$103,Model!$M$2699)</f>
        <v>-0.03620432151</v>
      </c>
      <c r="Z2712" s="373">
        <f>PPMT('Assumptions (T&amp;D) old'!$B$100,Model!AJ$1,'Assumptions (T&amp;D) old'!$B$103,Model!$M$2699)</f>
        <v>-0.03792402678</v>
      </c>
      <c r="AA2712" s="373">
        <f>PPMT('Assumptions (T&amp;D) old'!$B$100,Model!AK$1,'Assumptions (T&amp;D) old'!$B$103,Model!$M$2699)</f>
        <v>-0.03972541805</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-0.03038840825</v>
      </c>
      <c r="O2713" s="373">
        <f>PPMT('Assumptions (T&amp;D) old'!$B$100,Model!X$1,'Assumptions (T&amp;D) old'!$B$103,Model!$N$2699)</f>
        <v>-0.03183185764</v>
      </c>
      <c r="P2713" s="373">
        <f>PPMT('Assumptions (T&amp;D) old'!$B$100,Model!Y$1,'Assumptions (T&amp;D) old'!$B$103,Model!$N$2699)</f>
        <v>-0.03334387088</v>
      </c>
      <c r="Q2713" s="373">
        <f>PPMT('Assumptions (T&amp;D) old'!$B$100,Model!Z$1,'Assumptions (T&amp;D) old'!$B$103,Model!$N$2699)</f>
        <v>-0.03492770474</v>
      </c>
      <c r="R2713" s="373">
        <f>PPMT('Assumptions (T&amp;D) old'!$B$100,Model!AA$1,'Assumptions (T&amp;D) old'!$B$103,Model!$N$2699)</f>
        <v>-0.03658677072</v>
      </c>
      <c r="S2713" s="373">
        <f>PPMT('Assumptions (T&amp;D) old'!$B$100,Model!AB$1,'Assumptions (T&amp;D) old'!$B$103,Model!$N$2699)</f>
        <v>-0.03832464233</v>
      </c>
      <c r="T2713" s="373">
        <f>PPMT('Assumptions (T&amp;D) old'!$B$100,Model!AC$1,'Assumptions (T&amp;D) old'!$B$103,Model!$N$2699)</f>
        <v>-0.04014506284</v>
      </c>
      <c r="U2713" s="373">
        <f>PPMT('Assumptions (T&amp;D) old'!$B$100,Model!AD$1,'Assumptions (T&amp;D) old'!$B$103,Model!$N$2699)</f>
        <v>-0.04205195332</v>
      </c>
      <c r="V2713" s="373">
        <f>PPMT('Assumptions (T&amp;D) old'!$B$100,Model!AE$1,'Assumptions (T&amp;D) old'!$B$103,Model!$N$2699)</f>
        <v>-0.0440494211</v>
      </c>
      <c r="W2713" s="373">
        <f>PPMT('Assumptions (T&amp;D) old'!$B$100,Model!AF$1,'Assumptions (T&amp;D) old'!$B$103,Model!$N$2699)</f>
        <v>-0.04614176861</v>
      </c>
      <c r="X2713" s="373">
        <f>PPMT('Assumptions (T&amp;D) old'!$B$100,Model!AG$1,'Assumptions (T&amp;D) old'!$B$103,Model!$N$2699)</f>
        <v>-0.04833350262</v>
      </c>
      <c r="Y2713" s="373">
        <f>PPMT('Assumptions (T&amp;D) old'!$B$100,Model!AH$1,'Assumptions (T&amp;D) old'!$B$103,Model!$N$2699)</f>
        <v>-0.05062934399</v>
      </c>
      <c r="Z2713" s="373">
        <f>PPMT('Assumptions (T&amp;D) old'!$B$100,Model!AI$1,'Assumptions (T&amp;D) old'!$B$103,Model!$N$2699)</f>
        <v>-0.05303423783</v>
      </c>
      <c r="AA2713" s="373">
        <f>PPMT('Assumptions (T&amp;D) old'!$B$100,Model!AJ$1,'Assumptions (T&amp;D) old'!$B$103,Model!$N$2699)</f>
        <v>-0.05555336413</v>
      </c>
      <c r="AB2713" s="373">
        <f>PPMT('Assumptions (T&amp;D) old'!$B$100,Model!AK$1,'Assumptions (T&amp;D) old'!$B$103,Model!$N$2699)</f>
        <v>-0.05819214892</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-0.03100143316</v>
      </c>
      <c r="P2714" s="373">
        <f>PPMT('Assumptions (T&amp;D) old'!$B$100,Model!X$1,'Assumptions (T&amp;D) old'!$B$103,Model!$O$2699)</f>
        <v>-0.03247400123</v>
      </c>
      <c r="Q2714" s="373">
        <f>PPMT('Assumptions (T&amp;D) old'!$B$100,Model!Y$1,'Assumptions (T&amp;D) old'!$B$103,Model!$O$2699)</f>
        <v>-0.03401651629</v>
      </c>
      <c r="R2714" s="373">
        <f>PPMT('Assumptions (T&amp;D) old'!$B$100,Model!Z$1,'Assumptions (T&amp;D) old'!$B$103,Model!$O$2699)</f>
        <v>-0.03563230082</v>
      </c>
      <c r="S2714" s="373">
        <f>PPMT('Assumptions (T&amp;D) old'!$B$100,Model!AA$1,'Assumptions (T&amp;D) old'!$B$103,Model!$O$2699)</f>
        <v>-0.03732483511</v>
      </c>
      <c r="T2714" s="373">
        <f>PPMT('Assumptions (T&amp;D) old'!$B$100,Model!AB$1,'Assumptions (T&amp;D) old'!$B$103,Model!$O$2699)</f>
        <v>-0.03909776477</v>
      </c>
      <c r="U2714" s="373">
        <f>PPMT('Assumptions (T&amp;D) old'!$B$100,Model!AC$1,'Assumptions (T&amp;D) old'!$B$103,Model!$O$2699)</f>
        <v>-0.0409549086</v>
      </c>
      <c r="V2714" s="373">
        <f>PPMT('Assumptions (T&amp;D) old'!$B$100,Model!AD$1,'Assumptions (T&amp;D) old'!$B$103,Model!$O$2699)</f>
        <v>-0.04290026676</v>
      </c>
      <c r="W2714" s="373">
        <f>PPMT('Assumptions (T&amp;D) old'!$B$100,Model!AE$1,'Assumptions (T&amp;D) old'!$B$103,Model!$O$2699)</f>
        <v>-0.04493802943</v>
      </c>
      <c r="X2714" s="373">
        <f>PPMT('Assumptions (T&amp;D) old'!$B$100,Model!AF$1,'Assumptions (T&amp;D) old'!$B$103,Model!$O$2699)</f>
        <v>-0.04707258583</v>
      </c>
      <c r="Y2714" s="373">
        <f>PPMT('Assumptions (T&amp;D) old'!$B$100,Model!AG$1,'Assumptions (T&amp;D) old'!$B$103,Model!$O$2699)</f>
        <v>-0.04930853365</v>
      </c>
      <c r="Z2714" s="373">
        <f>PPMT('Assumptions (T&amp;D) old'!$B$100,Model!AH$1,'Assumptions (T&amp;D) old'!$B$103,Model!$O$2699)</f>
        <v>-0.051650689</v>
      </c>
      <c r="AA2714" s="373">
        <f>PPMT('Assumptions (T&amp;D) old'!$B$100,Model!AI$1,'Assumptions (T&amp;D) old'!$B$103,Model!$O$2699)</f>
        <v>-0.05410409673</v>
      </c>
      <c r="AB2714" s="373">
        <f>PPMT('Assumptions (T&amp;D) old'!$B$100,Model!AJ$1,'Assumptions (T&amp;D) old'!$B$103,Model!$O$2699)</f>
        <v>-0.05667404132</v>
      </c>
      <c r="AC2714" s="373">
        <f>PPMT('Assumptions (T&amp;D) old'!$B$100,Model!AK$1,'Assumptions (T&amp;D) old'!$B$103,Model!$O$2699)</f>
        <v>-0.05936605829</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-0.06076609156</v>
      </c>
      <c r="Q2715" s="373">
        <f>PPMT('Assumptions (T&amp;D) old'!$B$100,Model!X$1,'Assumptions (T&amp;D) old'!$B$103,Model!$P$2699)</f>
        <v>-0.06365248091</v>
      </c>
      <c r="R2715" s="373">
        <f>PPMT('Assumptions (T&amp;D) old'!$B$100,Model!Y$1,'Assumptions (T&amp;D) old'!$B$103,Model!$P$2699)</f>
        <v>-0.06667597375</v>
      </c>
      <c r="S2715" s="373">
        <f>PPMT('Assumptions (T&amp;D) old'!$B$100,Model!Z$1,'Assumptions (T&amp;D) old'!$B$103,Model!$P$2699)</f>
        <v>-0.0698430825</v>
      </c>
      <c r="T2715" s="373">
        <f>PPMT('Assumptions (T&amp;D) old'!$B$100,Model!AA$1,'Assumptions (T&amp;D) old'!$B$103,Model!$P$2699)</f>
        <v>-0.07316062892</v>
      </c>
      <c r="U2715" s="373">
        <f>PPMT('Assumptions (T&amp;D) old'!$B$100,Model!AB$1,'Assumptions (T&amp;D) old'!$B$103,Model!$P$2699)</f>
        <v>-0.07663575879</v>
      </c>
      <c r="V2715" s="373">
        <f>PPMT('Assumptions (T&amp;D) old'!$B$100,Model!AC$1,'Assumptions (T&amp;D) old'!$B$103,Model!$P$2699)</f>
        <v>-0.08027595734</v>
      </c>
      <c r="W2715" s="373">
        <f>PPMT('Assumptions (T&amp;D) old'!$B$100,Model!AD$1,'Assumptions (T&amp;D) old'!$B$103,Model!$P$2699)</f>
        <v>-0.08408906531</v>
      </c>
      <c r="X2715" s="373">
        <f>PPMT('Assumptions (T&amp;D) old'!$B$100,Model!AE$1,'Assumptions (T&amp;D) old'!$B$103,Model!$P$2699)</f>
        <v>-0.08808329591</v>
      </c>
      <c r="Y2715" s="373">
        <f>PPMT('Assumptions (T&amp;D) old'!$B$100,Model!AF$1,'Assumptions (T&amp;D) old'!$B$103,Model!$P$2699)</f>
        <v>-0.09226725247</v>
      </c>
      <c r="Z2715" s="373">
        <f>PPMT('Assumptions (T&amp;D) old'!$B$100,Model!AG$1,'Assumptions (T&amp;D) old'!$B$103,Model!$P$2699)</f>
        <v>-0.09664994696</v>
      </c>
      <c r="AA2715" s="373">
        <f>PPMT('Assumptions (T&amp;D) old'!$B$100,Model!AH$1,'Assumptions (T&amp;D) old'!$B$103,Model!$P$2699)</f>
        <v>-0.1012408194</v>
      </c>
      <c r="AB2715" s="373">
        <f>PPMT('Assumptions (T&amp;D) old'!$B$100,Model!AI$1,'Assumptions (T&amp;D) old'!$B$103,Model!$P$2699)</f>
        <v>-0.1060497584</v>
      </c>
      <c r="AC2715" s="373">
        <f>PPMT('Assumptions (T&amp;D) old'!$B$100,Model!AJ$1,'Assumptions (T&amp;D) old'!$B$103,Model!$P$2699)</f>
        <v>-0.1110871219</v>
      </c>
      <c r="AD2715" s="373">
        <f>PPMT('Assumptions (T&amp;D) old'!$B$100,Model!AK$1,'Assumptions (T&amp;D) old'!$B$103,Model!$P$2699)</f>
        <v>-0.1163637602</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-0.05833999147</v>
      </c>
      <c r="R2716" s="373">
        <f>PPMT('Assumptions (T&amp;D) old'!$B$100,Model!X$1,'Assumptions (T&amp;D) old'!$B$103,Model!$Q$2699)</f>
        <v>-0.06111114107</v>
      </c>
      <c r="S2716" s="373">
        <f>PPMT('Assumptions (T&amp;D) old'!$B$100,Model!Y$1,'Assumptions (T&amp;D) old'!$B$103,Model!$Q$2699)</f>
        <v>-0.06401392027</v>
      </c>
      <c r="T2716" s="373">
        <f>PPMT('Assumptions (T&amp;D) old'!$B$100,Model!Z$1,'Assumptions (T&amp;D) old'!$B$103,Model!$Q$2699)</f>
        <v>-0.06705458148</v>
      </c>
      <c r="U2716" s="373">
        <f>PPMT('Assumptions (T&amp;D) old'!$B$100,Model!AA$1,'Assumptions (T&amp;D) old'!$B$103,Model!$Q$2699)</f>
        <v>-0.0702396741</v>
      </c>
      <c r="V2716" s="373">
        <f>PPMT('Assumptions (T&amp;D) old'!$B$100,Model!AB$1,'Assumptions (T&amp;D) old'!$B$103,Model!$Q$2699)</f>
        <v>-0.07357605862</v>
      </c>
      <c r="W2716" s="373">
        <f>PPMT('Assumptions (T&amp;D) old'!$B$100,Model!AC$1,'Assumptions (T&amp;D) old'!$B$103,Model!$Q$2699)</f>
        <v>-0.0770709214</v>
      </c>
      <c r="X2716" s="373">
        <f>PPMT('Assumptions (T&amp;D) old'!$B$100,Model!AD$1,'Assumptions (T&amp;D) old'!$B$103,Model!$Q$2699)</f>
        <v>-0.08073179017</v>
      </c>
      <c r="Y2716" s="373">
        <f>PPMT('Assumptions (T&amp;D) old'!$B$100,Model!AE$1,'Assumptions (T&amp;D) old'!$B$103,Model!$Q$2699)</f>
        <v>-0.0845665502</v>
      </c>
      <c r="Z2716" s="373">
        <f>PPMT('Assumptions (T&amp;D) old'!$B$100,Model!AF$1,'Assumptions (T&amp;D) old'!$B$103,Model!$Q$2699)</f>
        <v>-0.08858346134</v>
      </c>
      <c r="AA2716" s="373">
        <f>PPMT('Assumptions (T&amp;D) old'!$B$100,Model!AG$1,'Assumptions (T&amp;D) old'!$B$103,Model!$Q$2699)</f>
        <v>-0.09279117575</v>
      </c>
      <c r="AB2716" s="373">
        <f>PPMT('Assumptions (T&amp;D) old'!$B$100,Model!AH$1,'Assumptions (T&amp;D) old'!$B$103,Model!$Q$2699)</f>
        <v>-0.0971987566</v>
      </c>
      <c r="AC2716" s="373">
        <f>PPMT('Assumptions (T&amp;D) old'!$B$100,Model!AI$1,'Assumptions (T&amp;D) old'!$B$103,Model!$Q$2699)</f>
        <v>-0.1018156975</v>
      </c>
      <c r="AD2716" s="373">
        <f>PPMT('Assumptions (T&amp;D) old'!$B$100,Model!AJ$1,'Assumptions (T&amp;D) old'!$B$103,Model!$Q$2699)</f>
        <v>-0.1066519432</v>
      </c>
      <c r="AE2716" s="373">
        <f>PPMT('Assumptions (T&amp;D) old'!$B$100,Model!AK$1,'Assumptions (T&amp;D) old'!$B$103,Model!$Q$2699)</f>
        <v>-0.1117179105</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-0.04354451215</v>
      </c>
      <c r="S2717" s="373">
        <f>PPMT('Assumptions (T&amp;D) old'!$B$100,Model!X$1,'Assumptions (T&amp;D) old'!$B$103,Model!$R$2699)</f>
        <v>-0.04561287647</v>
      </c>
      <c r="T2717" s="373">
        <f>PPMT('Assumptions (T&amp;D) old'!$B$100,Model!Y$1,'Assumptions (T&amp;D) old'!$B$103,Model!$R$2699)</f>
        <v>-0.04777948811</v>
      </c>
      <c r="U2717" s="373">
        <f>PPMT('Assumptions (T&amp;D) old'!$B$100,Model!Z$1,'Assumptions (T&amp;D) old'!$B$103,Model!$R$2699)</f>
        <v>-0.05004901379</v>
      </c>
      <c r="V2717" s="373">
        <f>PPMT('Assumptions (T&amp;D) old'!$B$100,Model!AA$1,'Assumptions (T&amp;D) old'!$B$103,Model!$R$2699)</f>
        <v>-0.05242634195</v>
      </c>
      <c r="W2717" s="373">
        <f>PPMT('Assumptions (T&amp;D) old'!$B$100,Model!AB$1,'Assumptions (T&amp;D) old'!$B$103,Model!$R$2699)</f>
        <v>-0.05491659319</v>
      </c>
      <c r="X2717" s="373">
        <f>PPMT('Assumptions (T&amp;D) old'!$B$100,Model!AC$1,'Assumptions (T&amp;D) old'!$B$103,Model!$R$2699)</f>
        <v>-0.05752513137</v>
      </c>
      <c r="Y2717" s="373">
        <f>PPMT('Assumptions (T&amp;D) old'!$B$100,Model!AD$1,'Assumptions (T&amp;D) old'!$B$103,Model!$R$2699)</f>
        <v>-0.06025757511</v>
      </c>
      <c r="Z2717" s="373">
        <f>PPMT('Assumptions (T&amp;D) old'!$B$100,Model!AE$1,'Assumptions (T&amp;D) old'!$B$103,Model!$R$2699)</f>
        <v>-0.06311980992</v>
      </c>
      <c r="AA2717" s="373">
        <f>PPMT('Assumptions (T&amp;D) old'!$B$100,Model!AF$1,'Assumptions (T&amp;D) old'!$B$103,Model!$R$2699)</f>
        <v>-0.06611800089</v>
      </c>
      <c r="AB2717" s="373">
        <f>PPMT('Assumptions (T&amp;D) old'!$B$100,Model!AG$1,'Assumptions (T&amp;D) old'!$B$103,Model!$R$2699)</f>
        <v>-0.06925860594</v>
      </c>
      <c r="AC2717" s="373">
        <f>PPMT('Assumptions (T&amp;D) old'!$B$100,Model!AH$1,'Assumptions (T&amp;D) old'!$B$103,Model!$R$2699)</f>
        <v>-0.07254838972</v>
      </c>
      <c r="AD2717" s="373">
        <f>PPMT('Assumptions (T&amp;D) old'!$B$100,Model!AI$1,'Assumptions (T&amp;D) old'!$B$103,Model!$R$2699)</f>
        <v>-0.07599443823</v>
      </c>
      <c r="AE2717" s="373">
        <f>PPMT('Assumptions (T&amp;D) old'!$B$100,Model!AJ$1,'Assumptions (T&amp;D) old'!$B$103,Model!$R$2699)</f>
        <v>-0.07960417405</v>
      </c>
      <c r="AF2717" s="373">
        <f>PPMT('Assumptions (T&amp;D) old'!$B$100,Model!AK$1,'Assumptions (T&amp;D) old'!$B$103,Model!$R$2699)</f>
        <v>-0.08338537231</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-0.05699521045</v>
      </c>
      <c r="T2718" s="373">
        <f>PPMT('Assumptions (T&amp;D) old'!$B$100,Model!X$1,'Assumptions (T&amp;D) old'!$B$103,Model!$S$2699)</f>
        <v>-0.05970248295</v>
      </c>
      <c r="U2718" s="373">
        <f>PPMT('Assumptions (T&amp;D) old'!$B$100,Model!Y$1,'Assumptions (T&amp;D) old'!$B$103,Model!$S$2699)</f>
        <v>-0.06253835089</v>
      </c>
      <c r="V2718" s="373">
        <f>PPMT('Assumptions (T&amp;D) old'!$B$100,Model!Z$1,'Assumptions (T&amp;D) old'!$B$103,Model!$S$2699)</f>
        <v>-0.06550892256</v>
      </c>
      <c r="W2718" s="373">
        <f>PPMT('Assumptions (T&amp;D) old'!$B$100,Model!AA$1,'Assumptions (T&amp;D) old'!$B$103,Model!$S$2699)</f>
        <v>-0.06862059638</v>
      </c>
      <c r="X2718" s="373">
        <f>PPMT('Assumptions (T&amp;D) old'!$B$100,Model!AB$1,'Assumptions (T&amp;D) old'!$B$103,Model!$S$2699)</f>
        <v>-0.07188007471</v>
      </c>
      <c r="Y2718" s="373">
        <f>PPMT('Assumptions (T&amp;D) old'!$B$100,Model!AC$1,'Assumptions (T&amp;D) old'!$B$103,Model!$S$2699)</f>
        <v>-0.07529437826</v>
      </c>
      <c r="Z2718" s="373">
        <f>PPMT('Assumptions (T&amp;D) old'!$B$100,Model!AD$1,'Assumptions (T&amp;D) old'!$B$103,Model!$S$2699)</f>
        <v>-0.07887086122</v>
      </c>
      <c r="AA2718" s="373">
        <f>PPMT('Assumptions (T&amp;D) old'!$B$100,Model!AE$1,'Assumptions (T&amp;D) old'!$B$103,Model!$S$2699)</f>
        <v>-0.08261722713</v>
      </c>
      <c r="AB2718" s="373">
        <f>PPMT('Assumptions (T&amp;D) old'!$B$100,Model!AF$1,'Assumptions (T&amp;D) old'!$B$103,Model!$S$2699)</f>
        <v>-0.08654154542</v>
      </c>
      <c r="AC2718" s="373">
        <f>PPMT('Assumptions (T&amp;D) old'!$B$100,Model!AG$1,'Assumptions (T&amp;D) old'!$B$103,Model!$S$2699)</f>
        <v>-0.09065226883</v>
      </c>
      <c r="AD2718" s="373">
        <f>PPMT('Assumptions (T&amp;D) old'!$B$100,Model!AH$1,'Assumptions (T&amp;D) old'!$B$103,Model!$S$2699)</f>
        <v>-0.0949582516</v>
      </c>
      <c r="AE2718" s="373">
        <f>PPMT('Assumptions (T&amp;D) old'!$B$100,Model!AI$1,'Assumptions (T&amp;D) old'!$B$103,Model!$S$2699)</f>
        <v>-0.09946876855</v>
      </c>
      <c r="AF2718" s="373">
        <f>PPMT('Assumptions (T&amp;D) old'!$B$100,Model!AJ$1,'Assumptions (T&amp;D) old'!$B$103,Model!$S$2699)</f>
        <v>-0.1041935351</v>
      </c>
      <c r="AG2718" s="373">
        <f>PPMT('Assumptions (T&amp;D) old'!$B$100,Model!AK$1,'Assumptions (T&amp;D) old'!$B$103,Model!$S$2699)</f>
        <v>-0.109142728</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-0.05419947535</v>
      </c>
      <c r="U2719" s="373">
        <f>PPMT('Assumptions (T&amp;D) old'!$B$100,Model!X$1,'Assumptions (T&amp;D) old'!$B$103,Model!$T$2699)</f>
        <v>-0.05677395043</v>
      </c>
      <c r="V2719" s="373">
        <f>PPMT('Assumptions (T&amp;D) old'!$B$100,Model!Y$1,'Assumptions (T&amp;D) old'!$B$103,Model!$T$2699)</f>
        <v>-0.05947071308</v>
      </c>
      <c r="W2719" s="373">
        <f>PPMT('Assumptions (T&amp;D) old'!$B$100,Model!Z$1,'Assumptions (T&amp;D) old'!$B$103,Model!$T$2699)</f>
        <v>-0.06229557195</v>
      </c>
      <c r="X2719" s="373">
        <f>PPMT('Assumptions (T&amp;D) old'!$B$100,Model!AA$1,'Assumptions (T&amp;D) old'!$B$103,Model!$T$2699)</f>
        <v>-0.06525461162</v>
      </c>
      <c r="Y2719" s="373">
        <f>PPMT('Assumptions (T&amp;D) old'!$B$100,Model!AB$1,'Assumptions (T&amp;D) old'!$B$103,Model!$T$2699)</f>
        <v>-0.06835420567</v>
      </c>
      <c r="Z2719" s="373">
        <f>PPMT('Assumptions (T&amp;D) old'!$B$100,Model!AC$1,'Assumptions (T&amp;D) old'!$B$103,Model!$T$2699)</f>
        <v>-0.07160103044</v>
      </c>
      <c r="AA2719" s="373">
        <f>PPMT('Assumptions (T&amp;D) old'!$B$100,Model!AD$1,'Assumptions (T&amp;D) old'!$B$103,Model!$T$2699)</f>
        <v>-0.07500207938</v>
      </c>
      <c r="AB2719" s="373">
        <f>PPMT('Assumptions (T&amp;D) old'!$B$100,Model!AE$1,'Assumptions (T&amp;D) old'!$B$103,Model!$T$2699)</f>
        <v>-0.07856467816</v>
      </c>
      <c r="AC2719" s="373">
        <f>PPMT('Assumptions (T&amp;D) old'!$B$100,Model!AF$1,'Assumptions (T&amp;D) old'!$B$103,Model!$T$2699)</f>
        <v>-0.08229650037</v>
      </c>
      <c r="AD2719" s="373">
        <f>PPMT('Assumptions (T&amp;D) old'!$B$100,Model!AG$1,'Assumptions (T&amp;D) old'!$B$103,Model!$T$2699)</f>
        <v>-0.08620558414</v>
      </c>
      <c r="AE2719" s="373">
        <f>PPMT('Assumptions (T&amp;D) old'!$B$100,Model!AH$1,'Assumptions (T&amp;D) old'!$B$103,Model!$T$2699)</f>
        <v>-0.09030034938</v>
      </c>
      <c r="AF2719" s="373">
        <f>PPMT('Assumptions (T&amp;D) old'!$B$100,Model!AI$1,'Assumptions (T&amp;D) old'!$B$103,Model!$T$2699)</f>
        <v>-0.09458961598</v>
      </c>
      <c r="AG2719" s="373">
        <f>PPMT('Assumptions (T&amp;D) old'!$B$100,Model!AJ$1,'Assumptions (T&amp;D) old'!$B$103,Model!$T$2699)</f>
        <v>-0.09908262274</v>
      </c>
      <c r="AH2719" s="373">
        <f>PPMT('Assumptions (T&amp;D) old'!$B$100,Model!AK$1,'Assumptions (T&amp;D) old'!$B$103,Model!$T$2699)</f>
        <v>-0.1037890473</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-0.05488408755</v>
      </c>
      <c r="V2720" s="373">
        <f>PPMT('Assumptions (T&amp;D) old'!$B$100,Model!X$1,'Assumptions (T&amp;D) old'!$B$103,Model!$U$2699)</f>
        <v>-0.05749108171</v>
      </c>
      <c r="W2720" s="373">
        <f>PPMT('Assumptions (T&amp;D) old'!$B$100,Model!Y$1,'Assumptions (T&amp;D) old'!$B$103,Model!$U$2699)</f>
        <v>-0.06022190809</v>
      </c>
      <c r="X2720" s="373">
        <f>PPMT('Assumptions (T&amp;D) old'!$B$100,Model!Z$1,'Assumptions (T&amp;D) old'!$B$103,Model!$U$2699)</f>
        <v>-0.06308244873</v>
      </c>
      <c r="Y2720" s="373">
        <f>PPMT('Assumptions (T&amp;D) old'!$B$100,Model!AA$1,'Assumptions (T&amp;D) old'!$B$103,Model!$U$2699)</f>
        <v>-0.06607886504</v>
      </c>
      <c r="Z2720" s="373">
        <f>PPMT('Assumptions (T&amp;D) old'!$B$100,Model!AB$1,'Assumptions (T&amp;D) old'!$B$103,Model!$U$2699)</f>
        <v>-0.06921761113</v>
      </c>
      <c r="AA2720" s="373">
        <f>PPMT('Assumptions (T&amp;D) old'!$B$100,Model!AC$1,'Assumptions (T&amp;D) old'!$B$103,Model!$U$2699)</f>
        <v>-0.07250544766</v>
      </c>
      <c r="AB2720" s="373">
        <f>PPMT('Assumptions (T&amp;D) old'!$B$100,Model!AD$1,'Assumptions (T&amp;D) old'!$B$103,Model!$U$2699)</f>
        <v>-0.07594945642</v>
      </c>
      <c r="AC2720" s="373">
        <f>PPMT('Assumptions (T&amp;D) old'!$B$100,Model!AE$1,'Assumptions (T&amp;D) old'!$B$103,Model!$U$2699)</f>
        <v>-0.0795570556</v>
      </c>
      <c r="AD2720" s="373">
        <f>PPMT('Assumptions (T&amp;D) old'!$B$100,Model!AF$1,'Assumptions (T&amp;D) old'!$B$103,Model!$U$2699)</f>
        <v>-0.08333601574</v>
      </c>
      <c r="AE2720" s="373">
        <f>PPMT('Assumptions (T&amp;D) old'!$B$100,Model!AG$1,'Assumptions (T&amp;D) old'!$B$103,Model!$U$2699)</f>
        <v>-0.08729447649</v>
      </c>
      <c r="AF2720" s="373">
        <f>PPMT('Assumptions (T&amp;D) old'!$B$100,Model!AH$1,'Assumptions (T&amp;D) old'!$B$103,Model!$U$2699)</f>
        <v>-0.09144096412</v>
      </c>
      <c r="AG2720" s="373">
        <f>PPMT('Assumptions (T&amp;D) old'!$B$100,Model!AI$1,'Assumptions (T&amp;D) old'!$B$103,Model!$U$2699)</f>
        <v>-0.09578440992</v>
      </c>
      <c r="AH2720" s="373">
        <f>PPMT('Assumptions (T&amp;D) old'!$B$100,Model!AJ$1,'Assumptions (T&amp;D) old'!$B$103,Model!$U$2699)</f>
        <v>-0.1003341694</v>
      </c>
      <c r="AI2720" s="373">
        <f>PPMT('Assumptions (T&amp;D) old'!$B$100,Model!AK$1,'Assumptions (T&amp;D) old'!$B$103,Model!$U$2699)</f>
        <v>-0.1051000424</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-0.05688773055</v>
      </c>
      <c r="W2721" s="373">
        <f>PPMT('Assumptions (T&amp;D) old'!$B$100,Model!X$1,'Assumptions (T&amp;D) old'!$B$103,Model!$V$2699)</f>
        <v>-0.05958989775</v>
      </c>
      <c r="X2721" s="373">
        <f>PPMT('Assumptions (T&amp;D) old'!$B$100,Model!Y$1,'Assumptions (T&amp;D) old'!$B$103,Model!$V$2699)</f>
        <v>-0.06242041789</v>
      </c>
      <c r="Y2721" s="373">
        <f>PPMT('Assumptions (T&amp;D) old'!$B$100,Model!Z$1,'Assumptions (T&amp;D) old'!$B$103,Model!$V$2699)</f>
        <v>-0.06538538774</v>
      </c>
      <c r="Z2721" s="373">
        <f>PPMT('Assumptions (T&amp;D) old'!$B$100,Model!AA$1,'Assumptions (T&amp;D) old'!$B$103,Model!$V$2699)</f>
        <v>-0.06849119366</v>
      </c>
      <c r="AA2721" s="373">
        <f>PPMT('Assumptions (T&amp;D) old'!$B$100,Model!AB$1,'Assumptions (T&amp;D) old'!$B$103,Model!$V$2699)</f>
        <v>-0.07174452536</v>
      </c>
      <c r="AB2721" s="373">
        <f>PPMT('Assumptions (T&amp;D) old'!$B$100,Model!AC$1,'Assumptions (T&amp;D) old'!$B$103,Model!$V$2699)</f>
        <v>-0.07515239031</v>
      </c>
      <c r="AC2721" s="373">
        <f>PPMT('Assumptions (T&amp;D) old'!$B$100,Model!AD$1,'Assumptions (T&amp;D) old'!$B$103,Model!$V$2699)</f>
        <v>-0.07872212885</v>
      </c>
      <c r="AD2721" s="373">
        <f>PPMT('Assumptions (T&amp;D) old'!$B$100,Model!AE$1,'Assumptions (T&amp;D) old'!$B$103,Model!$V$2699)</f>
        <v>-0.08246142997</v>
      </c>
      <c r="AE2721" s="373">
        <f>PPMT('Assumptions (T&amp;D) old'!$B$100,Model!AF$1,'Assumptions (T&amp;D) old'!$B$103,Model!$V$2699)</f>
        <v>-0.0863783479</v>
      </c>
      <c r="AF2721" s="373">
        <f>PPMT('Assumptions (T&amp;D) old'!$B$100,Model!AG$1,'Assumptions (T&amp;D) old'!$B$103,Model!$V$2699)</f>
        <v>-0.09048131942</v>
      </c>
      <c r="AG2721" s="373">
        <f>PPMT('Assumptions (T&amp;D) old'!$B$100,Model!AH$1,'Assumptions (T&amp;D) old'!$B$103,Model!$V$2699)</f>
        <v>-0.0947791821</v>
      </c>
      <c r="AH2721" s="373">
        <f>PPMT('Assumptions (T&amp;D) old'!$B$100,Model!AI$1,'Assumptions (T&amp;D) old'!$B$103,Model!$V$2699)</f>
        <v>-0.09928119324</v>
      </c>
      <c r="AI2721" s="373">
        <f>PPMT('Assumptions (T&amp;D) old'!$B$100,Model!AJ$1,'Assumptions (T&amp;D) old'!$B$103,Model!$V$2699)</f>
        <v>-0.1039970499</v>
      </c>
      <c r="AJ2721" s="373">
        <f>PPMT('Assumptions (T&amp;D) old'!$B$100,Model!AK$1,'Assumptions (T&amp;D) old'!$B$103,Model!$V$2699)</f>
        <v>-0.1089369098</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-0.05911839772</v>
      </c>
      <c r="X2722" s="373">
        <f>PPMT('Assumptions (T&amp;D) old'!$B$100,Model!X$1,'Assumptions (T&amp;D) old'!$B$103,Model!$W$2699)</f>
        <v>-0.06192652161</v>
      </c>
      <c r="Y2722" s="373">
        <f>PPMT('Assumptions (T&amp;D) old'!$B$100,Model!Y$1,'Assumptions (T&amp;D) old'!$B$103,Model!$W$2699)</f>
        <v>-0.06486803138</v>
      </c>
      <c r="Z2722" s="373">
        <f>PPMT('Assumptions (T&amp;D) old'!$B$100,Model!Z$1,'Assumptions (T&amp;D) old'!$B$103,Model!$W$2699)</f>
        <v>-0.06794926288</v>
      </c>
      <c r="AA2722" s="373">
        <f>PPMT('Assumptions (T&amp;D) old'!$B$100,Model!AA$1,'Assumptions (T&amp;D) old'!$B$103,Model!$W$2699)</f>
        <v>-0.07117685286</v>
      </c>
      <c r="AB2722" s="373">
        <f>PPMT('Assumptions (T&amp;D) old'!$B$100,Model!AB$1,'Assumptions (T&amp;D) old'!$B$103,Model!$W$2699)</f>
        <v>-0.07455775337</v>
      </c>
      <c r="AC2722" s="373">
        <f>PPMT('Assumptions (T&amp;D) old'!$B$100,Model!AC$1,'Assumptions (T&amp;D) old'!$B$103,Model!$W$2699)</f>
        <v>-0.07809924666</v>
      </c>
      <c r="AD2722" s="373">
        <f>PPMT('Assumptions (T&amp;D) old'!$B$100,Model!AD$1,'Assumptions (T&amp;D) old'!$B$103,Model!$W$2699)</f>
        <v>-0.08180896087</v>
      </c>
      <c r="AE2722" s="373">
        <f>PPMT('Assumptions (T&amp;D) old'!$B$100,Model!AE$1,'Assumptions (T&amp;D) old'!$B$103,Model!$W$2699)</f>
        <v>-0.08569488652</v>
      </c>
      <c r="AF2722" s="373">
        <f>PPMT('Assumptions (T&amp;D) old'!$B$100,Model!AF$1,'Assumptions (T&amp;D) old'!$B$103,Model!$W$2699)</f>
        <v>-0.08976539363</v>
      </c>
      <c r="AG2722" s="373">
        <f>PPMT('Assumptions (T&amp;D) old'!$B$100,Model!AG$1,'Assumptions (T&amp;D) old'!$B$103,Model!$W$2699)</f>
        <v>-0.09402924982</v>
      </c>
      <c r="AH2722" s="373">
        <f>PPMT('Assumptions (T&amp;D) old'!$B$100,Model!AH$1,'Assumptions (T&amp;D) old'!$B$103,Model!$W$2699)</f>
        <v>-0.09849563919</v>
      </c>
      <c r="AI2722" s="373">
        <f>PPMT('Assumptions (T&amp;D) old'!$B$100,Model!AI$1,'Assumptions (T&amp;D) old'!$B$103,Model!$W$2699)</f>
        <v>-0.1031741821</v>
      </c>
      <c r="AJ2722" s="373">
        <f>PPMT('Assumptions (T&amp;D) old'!$B$100,Model!AJ$1,'Assumptions (T&amp;D) old'!$B$103,Model!$W$2699)</f>
        <v>-0.1080749557</v>
      </c>
      <c r="AK2722" s="373">
        <f>PPMT('Assumptions (T&amp;D) old'!$B$100,Model!AK$1,'Assumptions (T&amp;D) old'!$B$103,Model!$W$2699)</f>
        <v>-0.1132085161</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-0.06315285635</v>
      </c>
      <c r="Y2723" s="373">
        <f>PPMT('Assumptions (T&amp;D) old'!$B$100,Model!X$1,'Assumptions (T&amp;D) old'!$B$103,Model!$X$2699)</f>
        <v>-0.06615261702</v>
      </c>
      <c r="Z2723" s="373">
        <f>PPMT('Assumptions (T&amp;D) old'!$B$100,Model!Y$1,'Assumptions (T&amp;D) old'!$B$103,Model!$X$2699)</f>
        <v>-0.06929486633</v>
      </c>
      <c r="AA2723" s="373">
        <f>PPMT('Assumptions (T&amp;D) old'!$B$100,Model!Z$1,'Assumptions (T&amp;D) old'!$B$103,Model!$X$2699)</f>
        <v>-0.07258637248</v>
      </c>
      <c r="AB2723" s="373">
        <f>PPMT('Assumptions (T&amp;D) old'!$B$100,Model!AA$1,'Assumptions (T&amp;D) old'!$B$103,Model!$X$2699)</f>
        <v>-0.07603422518</v>
      </c>
      <c r="AC2723" s="373">
        <f>PPMT('Assumptions (T&amp;D) old'!$B$100,Model!AB$1,'Assumptions (T&amp;D) old'!$B$103,Model!$X$2699)</f>
        <v>-0.07964585087</v>
      </c>
      <c r="AD2723" s="373">
        <f>PPMT('Assumptions (T&amp;D) old'!$B$100,Model!AC$1,'Assumptions (T&amp;D) old'!$B$103,Model!$X$2699)</f>
        <v>-0.08342902879</v>
      </c>
      <c r="AE2723" s="373">
        <f>PPMT('Assumptions (T&amp;D) old'!$B$100,Model!AD$1,'Assumptions (T&amp;D) old'!$B$103,Model!$X$2699)</f>
        <v>-0.08739190766</v>
      </c>
      <c r="AF2723" s="373">
        <f>PPMT('Assumptions (T&amp;D) old'!$B$100,Model!AE$1,'Assumptions (T&amp;D) old'!$B$103,Model!$X$2699)</f>
        <v>-0.09154302327</v>
      </c>
      <c r="AG2723" s="373">
        <f>PPMT('Assumptions (T&amp;D) old'!$B$100,Model!AF$1,'Assumptions (T&amp;D) old'!$B$103,Model!$X$2699)</f>
        <v>-0.09589131688</v>
      </c>
      <c r="AH2723" s="373">
        <f>PPMT('Assumptions (T&amp;D) old'!$B$100,Model!AG$1,'Assumptions (T&amp;D) old'!$B$103,Model!$X$2699)</f>
        <v>-0.1004461544</v>
      </c>
      <c r="AI2723" s="373">
        <f>PPMT('Assumptions (T&amp;D) old'!$B$100,Model!AH$1,'Assumptions (T&amp;D) old'!$B$103,Model!$X$2699)</f>
        <v>-0.1052173468</v>
      </c>
      <c r="AJ2723" s="373">
        <f>PPMT('Assumptions (T&amp;D) old'!$B$100,Model!AI$1,'Assumptions (T&amp;D) old'!$B$103,Model!$X$2699)</f>
        <v>-0.1102151707</v>
      </c>
      <c r="AK2723" s="373">
        <f>PPMT('Assumptions (T&amp;D) old'!$B$100,Model!AJ$1,'Assumptions (T&amp;D) old'!$B$103,Model!$X$2699)</f>
        <v>-0.1154503913</v>
      </c>
      <c r="AL2723" s="373">
        <f>PPMT('Assumptions (T&amp;D) old'!$B$100,Model!AK$1,'Assumptions (T&amp;D) old'!$B$103,Model!$X$2699)</f>
        <v>-0.1209342849</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-0.06519890242</v>
      </c>
      <c r="Z2724" s="373">
        <f>PPMT('Assumptions (T&amp;D) old'!$B$100,Model!X$1,'Assumptions (T&amp;D) old'!$B$103,Model!$Y$2699)</f>
        <v>-0.06829585028</v>
      </c>
      <c r="AA2724" s="373">
        <f>PPMT('Assumptions (T&amp;D) old'!$B$100,Model!Y$1,'Assumptions (T&amp;D) old'!$B$103,Model!$Y$2699)</f>
        <v>-0.07153990317</v>
      </c>
      <c r="AB2724" s="373">
        <f>PPMT('Assumptions (T&amp;D) old'!$B$100,Model!Z$1,'Assumptions (T&amp;D) old'!$B$103,Model!$Y$2699)</f>
        <v>-0.07493804857</v>
      </c>
      <c r="AC2724" s="373">
        <f>PPMT('Assumptions (T&amp;D) old'!$B$100,Model!AA$1,'Assumptions (T&amp;D) old'!$B$103,Model!$Y$2699)</f>
        <v>-0.07849760588</v>
      </c>
      <c r="AD2724" s="373">
        <f>PPMT('Assumptions (T&amp;D) old'!$B$100,Model!AB$1,'Assumptions (T&amp;D) old'!$B$103,Model!$Y$2699)</f>
        <v>-0.08222624216</v>
      </c>
      <c r="AE2724" s="373">
        <f>PPMT('Assumptions (T&amp;D) old'!$B$100,Model!AC$1,'Assumptions (T&amp;D) old'!$B$103,Model!$Y$2699)</f>
        <v>-0.08613198866</v>
      </c>
      <c r="AF2724" s="373">
        <f>PPMT('Assumptions (T&amp;D) old'!$B$100,Model!AD$1,'Assumptions (T&amp;D) old'!$B$103,Model!$Y$2699)</f>
        <v>-0.09022325812</v>
      </c>
      <c r="AG2724" s="373">
        <f>PPMT('Assumptions (T&amp;D) old'!$B$100,Model!AE$1,'Assumptions (T&amp;D) old'!$B$103,Model!$Y$2699)</f>
        <v>-0.09450886288</v>
      </c>
      <c r="AH2724" s="373">
        <f>PPMT('Assumptions (T&amp;D) old'!$B$100,Model!AF$1,'Assumptions (T&amp;D) old'!$B$103,Model!$Y$2699)</f>
        <v>-0.09899803387</v>
      </c>
      <c r="AI2724" s="373">
        <f>PPMT('Assumptions (T&amp;D) old'!$B$100,Model!AG$1,'Assumptions (T&amp;D) old'!$B$103,Model!$Y$2699)</f>
        <v>-0.1037004405</v>
      </c>
      <c r="AJ2724" s="373">
        <f>PPMT('Assumptions (T&amp;D) old'!$B$100,Model!AH$1,'Assumptions (T&amp;D) old'!$B$103,Model!$Y$2699)</f>
        <v>-0.1086262114</v>
      </c>
      <c r="AK2724" s="373">
        <f>PPMT('Assumptions (T&amp;D) old'!$B$100,Model!AI$1,'Assumptions (T&amp;D) old'!$B$103,Model!$Y$2699)</f>
        <v>-0.1137859564</v>
      </c>
      <c r="AL2724" s="373">
        <f>PPMT('Assumptions (T&amp;D) old'!$B$100,Model!AJ$1,'Assumptions (T&amp;D) old'!$B$103,Model!$Y$2699)</f>
        <v>-0.1191907894</v>
      </c>
      <c r="AM2724" s="373">
        <f>PPMT('Assumptions (T&amp;D) old'!$B$100,Model!AK$1,'Assumptions (T&amp;D) old'!$B$103,Model!$Y$2699)</f>
        <v>-0.1248523519</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-0.0673011305</v>
      </c>
      <c r="AA2725" s="373">
        <f>PPMT('Assumptions (T&amp;D) old'!$B$100,Model!X$1,'Assumptions (T&amp;D) old'!$B$103,Model!$Z$2699)</f>
        <v>-0.0704979342</v>
      </c>
      <c r="AB2725" s="373">
        <f>PPMT('Assumptions (T&amp;D) old'!$B$100,Model!Y$1,'Assumptions (T&amp;D) old'!$B$103,Model!$Z$2699)</f>
        <v>-0.07384658608</v>
      </c>
      <c r="AC2725" s="373">
        <f>PPMT('Assumptions (T&amp;D) old'!$B$100,Model!Z$1,'Assumptions (T&amp;D) old'!$B$103,Model!$Z$2699)</f>
        <v>-0.07735429892</v>
      </c>
      <c r="AD2725" s="373">
        <f>PPMT('Assumptions (T&amp;D) old'!$B$100,Model!AA$1,'Assumptions (T&amp;D) old'!$B$103,Model!$Z$2699)</f>
        <v>-0.08102862811</v>
      </c>
      <c r="AE2725" s="373">
        <f>PPMT('Assumptions (T&amp;D) old'!$B$100,Model!AB$1,'Assumptions (T&amp;D) old'!$B$103,Model!$Z$2699)</f>
        <v>-0.08487748795</v>
      </c>
      <c r="AF2725" s="373">
        <f>PPMT('Assumptions (T&amp;D) old'!$B$100,Model!AC$1,'Assumptions (T&amp;D) old'!$B$103,Model!$Z$2699)</f>
        <v>-0.08890916863</v>
      </c>
      <c r="AG2725" s="373">
        <f>PPMT('Assumptions (T&amp;D) old'!$B$100,Model!AD$1,'Assumptions (T&amp;D) old'!$B$103,Model!$Z$2699)</f>
        <v>-0.09313235414</v>
      </c>
      <c r="AH2725" s="373">
        <f>PPMT('Assumptions (T&amp;D) old'!$B$100,Model!AE$1,'Assumptions (T&amp;D) old'!$B$103,Model!$Z$2699)</f>
        <v>-0.09755614096</v>
      </c>
      <c r="AI2725" s="373">
        <f>PPMT('Assumptions (T&amp;D) old'!$B$100,Model!AF$1,'Assumptions (T&amp;D) old'!$B$103,Model!$Z$2699)</f>
        <v>-0.1021900577</v>
      </c>
      <c r="AJ2725" s="373">
        <f>PPMT('Assumptions (T&amp;D) old'!$B$100,Model!AG$1,'Assumptions (T&amp;D) old'!$B$103,Model!$Z$2699)</f>
        <v>-0.1070440854</v>
      </c>
      <c r="AK2725" s="373">
        <f>PPMT('Assumptions (T&amp;D) old'!$B$100,Model!AH$1,'Assumptions (T&amp;D) old'!$B$103,Model!$Z$2699)</f>
        <v>-0.1121286794</v>
      </c>
      <c r="AL2725" s="373">
        <f>PPMT('Assumptions (T&amp;D) old'!$B$100,Model!AI$1,'Assumptions (T&amp;D) old'!$B$103,Model!$Z$2699)</f>
        <v>-0.1174547917</v>
      </c>
      <c r="AM2725" s="373">
        <f>PPMT('Assumptions (T&amp;D) old'!$B$100,Model!AJ$1,'Assumptions (T&amp;D) old'!$B$103,Model!$Z$2699)</f>
        <v>-0.1230338943</v>
      </c>
      <c r="AN2725" s="373">
        <f>PPMT('Assumptions (T&amp;D) old'!$B$100,Model!AK$1,'Assumptions (T&amp;D) old'!$B$103,Model!$Z$2699)</f>
        <v>-0.1288780043</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-0.06946096165</v>
      </c>
      <c r="AB2726" s="373">
        <f>PPMT('Assumptions (T&amp;D) old'!$B$100,Model!X$1,'Assumptions (T&amp;D) old'!$B$103,Model!$AA$2699)</f>
        <v>-0.07276035732</v>
      </c>
      <c r="AC2726" s="373">
        <f>PPMT('Assumptions (T&amp;D) old'!$B$100,Model!Y$1,'Assumptions (T&amp;D) old'!$B$103,Model!$AA$2699)</f>
        <v>-0.0762164743</v>
      </c>
      <c r="AD2726" s="373">
        <f>PPMT('Assumptions (T&amp;D) old'!$B$100,Model!Z$1,'Assumptions (T&amp;D) old'!$B$103,Model!$AA$2699)</f>
        <v>-0.07983675683</v>
      </c>
      <c r="AE2726" s="373">
        <f>PPMT('Assumptions (T&amp;D) old'!$B$100,Model!AA$1,'Assumptions (T&amp;D) old'!$B$103,Model!$AA$2699)</f>
        <v>-0.08362900277</v>
      </c>
      <c r="AF2726" s="373">
        <f>PPMT('Assumptions (T&amp;D) old'!$B$100,Model!AB$1,'Assumptions (T&amp;D) old'!$B$103,Model!$AA$2699)</f>
        <v>-0.08760138041</v>
      </c>
      <c r="AG2726" s="373">
        <f>PPMT('Assumptions (T&amp;D) old'!$B$100,Model!AC$1,'Assumptions (T&amp;D) old'!$B$103,Model!$AA$2699)</f>
        <v>-0.09176244598</v>
      </c>
      <c r="AH2726" s="373">
        <f>PPMT('Assumptions (T&amp;D) old'!$B$100,Model!AD$1,'Assumptions (T&amp;D) old'!$B$103,Model!$AA$2699)</f>
        <v>-0.09612116216</v>
      </c>
      <c r="AI2726" s="373">
        <f>PPMT('Assumptions (T&amp;D) old'!$B$100,Model!AE$1,'Assumptions (T&amp;D) old'!$B$103,Model!$AA$2699)</f>
        <v>-0.1006869174</v>
      </c>
      <c r="AJ2726" s="373">
        <f>PPMT('Assumptions (T&amp;D) old'!$B$100,Model!AF$1,'Assumptions (T&amp;D) old'!$B$103,Model!$AA$2699)</f>
        <v>-0.1054695459</v>
      </c>
      <c r="AK2726" s="373">
        <f>PPMT('Assumptions (T&amp;D) old'!$B$100,Model!AG$1,'Assumptions (T&amp;D) old'!$B$103,Model!$AA$2699)</f>
        <v>-0.1104793494</v>
      </c>
      <c r="AL2726" s="373">
        <f>PPMT('Assumptions (T&amp;D) old'!$B$100,Model!AH$1,'Assumptions (T&amp;D) old'!$B$103,Model!$AA$2699)</f>
        <v>-0.1157271185</v>
      </c>
      <c r="AM2726" s="373">
        <f>PPMT('Assumptions (T&amp;D) old'!$B$100,Model!AI$1,'Assumptions (T&amp;D) old'!$B$103,Model!$AA$2699)</f>
        <v>-0.1212241566</v>
      </c>
      <c r="AN2726" s="373">
        <f>PPMT('Assumptions (T&amp;D) old'!$B$100,Model!AJ$1,'Assumptions (T&amp;D) old'!$B$103,Model!$AA$2699)</f>
        <v>-0.126982304</v>
      </c>
      <c r="AO2726" s="373">
        <f>PPMT('Assumptions (T&amp;D) old'!$B$100,Model!AK$1,'Assumptions (T&amp;D) old'!$B$103,Model!$AA$2699)</f>
        <v>-0.1330139635</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-0.0716798511</v>
      </c>
      <c r="AC2727" s="373">
        <f>PPMT('Assumptions (T&amp;D) old'!$B$100,Model!X$1,'Assumptions (T&amp;D) old'!$B$103,Model!$AB$2699)</f>
        <v>-0.07508464403</v>
      </c>
      <c r="AD2727" s="373">
        <f>PPMT('Assumptions (T&amp;D) old'!$B$100,Model!Y$1,'Assumptions (T&amp;D) old'!$B$103,Model!$AB$2699)</f>
        <v>-0.07865116462</v>
      </c>
      <c r="AE2727" s="373">
        <f>PPMT('Assumptions (T&amp;D) old'!$B$100,Model!Z$1,'Assumptions (T&amp;D) old'!$B$103,Model!$AB$2699)</f>
        <v>-0.08238709494</v>
      </c>
      <c r="AF2727" s="373">
        <f>PPMT('Assumptions (T&amp;D) old'!$B$100,Model!AA$1,'Assumptions (T&amp;D) old'!$B$103,Model!$AB$2699)</f>
        <v>-0.08630048194</v>
      </c>
      <c r="AG2727" s="373">
        <f>PPMT('Assumptions (T&amp;D) old'!$B$100,Model!AB$1,'Assumptions (T&amp;D) old'!$B$103,Model!$AB$2699)</f>
        <v>-0.09039975484</v>
      </c>
      <c r="AH2727" s="373">
        <f>PPMT('Assumptions (T&amp;D) old'!$B$100,Model!AC$1,'Assumptions (T&amp;D) old'!$B$103,Model!$AB$2699)</f>
        <v>-0.09469374319</v>
      </c>
      <c r="AI2727" s="373">
        <f>PPMT('Assumptions (T&amp;D) old'!$B$100,Model!AD$1,'Assumptions (T&amp;D) old'!$B$103,Model!$AB$2699)</f>
        <v>-0.09919169599</v>
      </c>
      <c r="AJ2727" s="373">
        <f>PPMT('Assumptions (T&amp;D) old'!$B$100,Model!AE$1,'Assumptions (T&amp;D) old'!$B$103,Model!$AB$2699)</f>
        <v>-0.1039033016</v>
      </c>
      <c r="AK2727" s="373">
        <f>PPMT('Assumptions (T&amp;D) old'!$B$100,Model!AF$1,'Assumptions (T&amp;D) old'!$B$103,Model!$AB$2699)</f>
        <v>-0.1088387084</v>
      </c>
      <c r="AL2727" s="373">
        <f>PPMT('Assumptions (T&amp;D) old'!$B$100,Model!AG$1,'Assumptions (T&amp;D) old'!$B$103,Model!$AB$2699)</f>
        <v>-0.114008547</v>
      </c>
      <c r="AM2727" s="373">
        <f>PPMT('Assumptions (T&amp;D) old'!$B$100,Model!AH$1,'Assumptions (T&amp;D) old'!$B$103,Model!$AB$2699)</f>
        <v>-0.119423953</v>
      </c>
      <c r="AN2727" s="373">
        <f>PPMT('Assumptions (T&amp;D) old'!$B$100,Model!AI$1,'Assumptions (T&amp;D) old'!$B$103,Model!$AB$2699)</f>
        <v>-0.1250965908</v>
      </c>
      <c r="AO2727" s="373">
        <f>PPMT('Assumptions (T&amp;D) old'!$B$100,Model!AJ$1,'Assumptions (T&amp;D) old'!$B$103,Model!$AB$2699)</f>
        <v>-0.1310386788</v>
      </c>
      <c r="AP2727" s="373">
        <f>PPMT('Assumptions (T&amp;D) old'!$B$100,Model!AK$1,'Assumptions (T&amp;D) old'!$B$103,Model!$AB$2699)</f>
        <v>-0.1372630161</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-0.07433320635</v>
      </c>
      <c r="AD2728" s="373">
        <f>PPMT('Assumptions (T&amp;D) old'!$B$100,Model!X$1,'Assumptions (T&amp;D) old'!$B$103,Model!$AC$2699)</f>
        <v>-0.07786403365</v>
      </c>
      <c r="AE2728" s="373">
        <f>PPMT('Assumptions (T&amp;D) old'!$B$100,Model!Y$1,'Assumptions (T&amp;D) old'!$B$103,Model!$AC$2699)</f>
        <v>-0.08156257525</v>
      </c>
      <c r="AF2728" s="373">
        <f>PPMT('Assumptions (T&amp;D) old'!$B$100,Model!Z$1,'Assumptions (T&amp;D) old'!$B$103,Model!$AC$2699)</f>
        <v>-0.08543679758</v>
      </c>
      <c r="AG2728" s="373">
        <f>PPMT('Assumptions (T&amp;D) old'!$B$100,Model!AA$1,'Assumptions (T&amp;D) old'!$B$103,Model!$AC$2699)</f>
        <v>-0.08949504546</v>
      </c>
      <c r="AH2728" s="373">
        <f>PPMT('Assumptions (T&amp;D) old'!$B$100,Model!AB$1,'Assumptions (T&amp;D) old'!$B$103,Model!$AC$2699)</f>
        <v>-0.09374606012</v>
      </c>
      <c r="AI2728" s="373">
        <f>PPMT('Assumptions (T&amp;D) old'!$B$100,Model!AC$1,'Assumptions (T&amp;D) old'!$B$103,Model!$AC$2699)</f>
        <v>-0.09819899798</v>
      </c>
      <c r="AJ2728" s="373">
        <f>PPMT('Assumptions (T&amp;D) old'!$B$100,Model!AD$1,'Assumptions (T&amp;D) old'!$B$103,Model!$AC$2699)</f>
        <v>-0.1028634504</v>
      </c>
      <c r="AK2728" s="373">
        <f>PPMT('Assumptions (T&amp;D) old'!$B$100,Model!AE$1,'Assumptions (T&amp;D) old'!$B$103,Model!$AC$2699)</f>
        <v>-0.1077494643</v>
      </c>
      <c r="AL2728" s="373">
        <f>PPMT('Assumptions (T&amp;D) old'!$B$100,Model!AF$1,'Assumptions (T&amp;D) old'!$B$103,Model!$AC$2699)</f>
        <v>-0.1128675638</v>
      </c>
      <c r="AM2728" s="373">
        <f>PPMT('Assumptions (T&amp;D) old'!$B$100,Model!AG$1,'Assumptions (T&amp;D) old'!$B$103,Model!$AC$2699)</f>
        <v>-0.1182287731</v>
      </c>
      <c r="AN2728" s="373">
        <f>PPMT('Assumptions (T&amp;D) old'!$B$100,Model!AH$1,'Assumptions (T&amp;D) old'!$B$103,Model!$AC$2699)</f>
        <v>-0.1238446398</v>
      </c>
      <c r="AO2728" s="373">
        <f>PPMT('Assumptions (T&amp;D) old'!$B$100,Model!AI$1,'Assumptions (T&amp;D) old'!$B$103,Model!$AC$2699)</f>
        <v>-0.1297272602</v>
      </c>
      <c r="AP2728" s="373">
        <f>PPMT('Assumptions (T&amp;D) old'!$B$100,Model!AJ$1,'Assumptions (T&amp;D) old'!$B$103,Model!$AC$2699)</f>
        <v>-0.1358893051</v>
      </c>
      <c r="AQ2728" s="373">
        <f>PPMT('Assumptions (T&amp;D) old'!$B$100,Model!AK$1,'Assumptions (T&amp;D) old'!$B$103,Model!$AC$2699)</f>
        <v>-0.1423440471</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-0.0771345511</v>
      </c>
      <c r="AE2729" s="373">
        <f>PPMT('Assumptions (T&amp;D) old'!$B$100,Model!X$1,'Assumptions (T&amp;D) old'!$B$103,Model!$AD$2699)</f>
        <v>-0.08079844227</v>
      </c>
      <c r="AF2729" s="373">
        <f>PPMT('Assumptions (T&amp;D) old'!$B$100,Model!Y$1,'Assumptions (T&amp;D) old'!$B$103,Model!$AD$2699)</f>
        <v>-0.08463636828</v>
      </c>
      <c r="AG2729" s="373">
        <f>PPMT('Assumptions (T&amp;D) old'!$B$100,Model!Z$1,'Assumptions (T&amp;D) old'!$B$103,Model!$AD$2699)</f>
        <v>-0.08865659577</v>
      </c>
      <c r="AH2729" s="373">
        <f>PPMT('Assumptions (T&amp;D) old'!$B$100,Model!AA$1,'Assumptions (T&amp;D) old'!$B$103,Model!$AD$2699)</f>
        <v>-0.09286778407</v>
      </c>
      <c r="AI2729" s="373">
        <f>PPMT('Assumptions (T&amp;D) old'!$B$100,Model!AB$1,'Assumptions (T&amp;D) old'!$B$103,Model!$AD$2699)</f>
        <v>-0.09727900382</v>
      </c>
      <c r="AJ2729" s="373">
        <f>PPMT('Assumptions (T&amp;D) old'!$B$100,Model!AC$1,'Assumptions (T&amp;D) old'!$B$103,Model!$AD$2699)</f>
        <v>-0.1018997565</v>
      </c>
      <c r="AK2729" s="373">
        <f>PPMT('Assumptions (T&amp;D) old'!$B$100,Model!AD$1,'Assumptions (T&amp;D) old'!$B$103,Model!$AD$2699)</f>
        <v>-0.1067399949</v>
      </c>
      <c r="AL2729" s="373">
        <f>PPMT('Assumptions (T&amp;D) old'!$B$100,Model!AE$1,'Assumptions (T&amp;D) old'!$B$103,Model!$AD$2699)</f>
        <v>-0.1118101447</v>
      </c>
      <c r="AM2729" s="373">
        <f>PPMT('Assumptions (T&amp;D) old'!$B$100,Model!AF$1,'Assumptions (T&amp;D) old'!$B$103,Model!$AD$2699)</f>
        <v>-0.1171211266</v>
      </c>
      <c r="AN2729" s="373">
        <f>PPMT('Assumptions (T&amp;D) old'!$B$100,Model!AG$1,'Assumptions (T&amp;D) old'!$B$103,Model!$AD$2699)</f>
        <v>-0.1226843801</v>
      </c>
      <c r="AO2729" s="373">
        <f>PPMT('Assumptions (T&amp;D) old'!$B$100,Model!AH$1,'Assumptions (T&amp;D) old'!$B$103,Model!$AD$2699)</f>
        <v>-0.1285118881</v>
      </c>
      <c r="AP2729" s="373">
        <f>PPMT('Assumptions (T&amp;D) old'!$B$100,Model!AI$1,'Assumptions (T&amp;D) old'!$B$103,Model!$AD$2699)</f>
        <v>-0.1346162028</v>
      </c>
      <c r="AQ2729" s="373">
        <f>PPMT('Assumptions (T&amp;D) old'!$B$100,Model!AJ$1,'Assumptions (T&amp;D) old'!$B$103,Model!$AD$2699)</f>
        <v>-0.1410104724</v>
      </c>
      <c r="AR2729" s="373">
        <f>PPMT('Assumptions (T&amp;D) old'!$B$100,Model!AK$1,'Assumptions (T&amp;D) old'!$B$103,Model!$AD$2699)</f>
        <v>-0.1477084699</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-0.07870595197</v>
      </c>
      <c r="AF2730" s="373">
        <f>PPMT('Assumptions (T&amp;D) old'!$B$100,Model!X$1,'Assumptions (T&amp;D) old'!$B$103,Model!$AE$2699)</f>
        <v>-0.08244448469</v>
      </c>
      <c r="AG2730" s="373">
        <f>PPMT('Assumptions (T&amp;D) old'!$B$100,Model!Y$1,'Assumptions (T&amp;D) old'!$B$103,Model!$AE$2699)</f>
        <v>-0.08636059771</v>
      </c>
      <c r="AH2730" s="373">
        <f>PPMT('Assumptions (T&amp;D) old'!$B$100,Model!Z$1,'Assumptions (T&amp;D) old'!$B$103,Model!$AE$2699)</f>
        <v>-0.0904627261</v>
      </c>
      <c r="AI2730" s="373">
        <f>PPMT('Assumptions (T&amp;D) old'!$B$100,Model!AA$1,'Assumptions (T&amp;D) old'!$B$103,Model!$AE$2699)</f>
        <v>-0.09475970559</v>
      </c>
      <c r="AJ2730" s="373">
        <f>PPMT('Assumptions (T&amp;D) old'!$B$100,Model!AB$1,'Assumptions (T&amp;D) old'!$B$103,Model!$AE$2699)</f>
        <v>-0.09926079161</v>
      </c>
      <c r="AK2730" s="373">
        <f>PPMT('Assumptions (T&amp;D) old'!$B$100,Model!AC$1,'Assumptions (T&amp;D) old'!$B$103,Model!$AE$2699)</f>
        <v>-0.1039756792</v>
      </c>
      <c r="AL2730" s="373">
        <f>PPMT('Assumptions (T&amp;D) old'!$B$100,Model!AD$1,'Assumptions (T&amp;D) old'!$B$103,Model!$AE$2699)</f>
        <v>-0.108914524</v>
      </c>
      <c r="AM2730" s="373">
        <f>PPMT('Assumptions (T&amp;D) old'!$B$100,Model!AE$1,'Assumptions (T&amp;D) old'!$B$103,Model!$AE$2699)</f>
        <v>-0.1140879639</v>
      </c>
      <c r="AN2730" s="373">
        <f>PPMT('Assumptions (T&amp;D) old'!$B$100,Model!AF$1,'Assumptions (T&amp;D) old'!$B$103,Model!$AE$2699)</f>
        <v>-0.1195071421</v>
      </c>
      <c r="AO2730" s="373">
        <f>PPMT('Assumptions (T&amp;D) old'!$B$100,Model!AG$1,'Assumptions (T&amp;D) old'!$B$103,Model!$AE$2699)</f>
        <v>-0.1251837314</v>
      </c>
      <c r="AP2730" s="373">
        <f>PPMT('Assumptions (T&amp;D) old'!$B$100,Model!AH$1,'Assumptions (T&amp;D) old'!$B$103,Model!$AE$2699)</f>
        <v>-0.1311299586</v>
      </c>
      <c r="AQ2730" s="373">
        <f>PPMT('Assumptions (T&amp;D) old'!$B$100,Model!AI$1,'Assumptions (T&amp;D) old'!$B$103,Model!$AE$2699)</f>
        <v>-0.1373586317</v>
      </c>
      <c r="AR2730" s="373">
        <f>PPMT('Assumptions (T&amp;D) old'!$B$100,Model!AJ$1,'Assumptions (T&amp;D) old'!$B$103,Model!$AE$2699)</f>
        <v>-0.1438831667</v>
      </c>
      <c r="AS2730" s="373">
        <f>PPMT('Assumptions (T&amp;D) old'!$B$100,Model!AK$1,'Assumptions (T&amp;D) old'!$B$103,Model!$AE$2699)</f>
        <v>-0.1507176171</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-0.08987528116</v>
      </c>
      <c r="AG2731" s="373">
        <f>PPMT('Assumptions (T&amp;D) old'!$B$100,Model!X$1,'Assumptions (T&amp;D) old'!$B$103,Model!$AF$2699)</f>
        <v>-0.09414435701</v>
      </c>
      <c r="AH2731" s="373">
        <f>PPMT('Assumptions (T&amp;D) old'!$B$100,Model!Y$1,'Assumptions (T&amp;D) old'!$B$103,Model!$AF$2699)</f>
        <v>-0.09861621397</v>
      </c>
      <c r="AI2731" s="373">
        <f>PPMT('Assumptions (T&amp;D) old'!$B$100,Model!Z$1,'Assumptions (T&amp;D) old'!$B$103,Model!$AF$2699)</f>
        <v>-0.1033004841</v>
      </c>
      <c r="AJ2731" s="373">
        <f>PPMT('Assumptions (T&amp;D) old'!$B$100,Model!AA$1,'Assumptions (T&amp;D) old'!$B$103,Model!$AF$2699)</f>
        <v>-0.1082072571</v>
      </c>
      <c r="AK2731" s="373">
        <f>PPMT('Assumptions (T&amp;D) old'!$B$100,Model!AB$1,'Assumptions (T&amp;D) old'!$B$103,Model!$AF$2699)</f>
        <v>-0.1133471018</v>
      </c>
      <c r="AL2731" s="373">
        <f>PPMT('Assumptions (T&amp;D) old'!$B$100,Model!AC$1,'Assumptions (T&amp;D) old'!$B$103,Model!$AF$2699)</f>
        <v>-0.1187310892</v>
      </c>
      <c r="AM2731" s="373">
        <f>PPMT('Assumptions (T&amp;D) old'!$B$100,Model!AD$1,'Assumptions (T&amp;D) old'!$B$103,Model!$AF$2699)</f>
        <v>-0.1243708159</v>
      </c>
      <c r="AN2731" s="373">
        <f>PPMT('Assumptions (T&amp;D) old'!$B$100,Model!AE$1,'Assumptions (T&amp;D) old'!$B$103,Model!$AF$2699)</f>
        <v>-0.1302784297</v>
      </c>
      <c r="AO2731" s="373">
        <f>PPMT('Assumptions (T&amp;D) old'!$B$100,Model!AF$1,'Assumptions (T&amp;D) old'!$B$103,Model!$AF$2699)</f>
        <v>-0.1364666551</v>
      </c>
      <c r="AP2731" s="373">
        <f>PPMT('Assumptions (T&amp;D) old'!$B$100,Model!AG$1,'Assumptions (T&amp;D) old'!$B$103,Model!$AF$2699)</f>
        <v>-0.1429488212</v>
      </c>
      <c r="AQ2731" s="373">
        <f>PPMT('Assumptions (T&amp;D) old'!$B$100,Model!AH$1,'Assumptions (T&amp;D) old'!$B$103,Model!$AF$2699)</f>
        <v>-0.1497388902</v>
      </c>
      <c r="AR2731" s="373">
        <f>PPMT('Assumptions (T&amp;D) old'!$B$100,Model!AI$1,'Assumptions (T&amp;D) old'!$B$103,Model!$AF$2699)</f>
        <v>-0.1568514875</v>
      </c>
      <c r="AS2731" s="373">
        <f>PPMT('Assumptions (T&amp;D) old'!$B$100,Model!AJ$1,'Assumptions (T&amp;D) old'!$B$103,Model!$AF$2699)</f>
        <v>-0.1643019331</v>
      </c>
      <c r="AT2731" s="373">
        <f>PPMT('Assumptions (T&amp;D) old'!$B$100,Model!AK$1,'Assumptions (T&amp;D) old'!$B$103,Model!$AF$2699)</f>
        <v>-0.172106275</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-0.08569050905</v>
      </c>
      <c r="AH2732" s="373">
        <f>PPMT('Assumptions (T&amp;D) old'!$B$100,Model!X$1,'Assumptions (T&amp;D) old'!$B$103,Model!$AG$2699)</f>
        <v>-0.08976080823</v>
      </c>
      <c r="AI2732" s="373">
        <f>PPMT('Assumptions (T&amp;D) old'!$B$100,Model!Y$1,'Assumptions (T&amp;D) old'!$B$103,Model!$AG$2699)</f>
        <v>-0.09402444663</v>
      </c>
      <c r="AJ2732" s="373">
        <f>PPMT('Assumptions (T&amp;D) old'!$B$100,Model!Z$1,'Assumptions (T&amp;D) old'!$B$103,Model!$AG$2699)</f>
        <v>-0.09849060784</v>
      </c>
      <c r="AK2732" s="373">
        <f>PPMT('Assumptions (T&amp;D) old'!$B$100,Model!AA$1,'Assumptions (T&amp;D) old'!$B$103,Model!$AG$2699)</f>
        <v>-0.1031689117</v>
      </c>
      <c r="AL2732" s="373">
        <f>PPMT('Assumptions (T&amp;D) old'!$B$100,Model!AB$1,'Assumptions (T&amp;D) old'!$B$103,Model!$AG$2699)</f>
        <v>-0.108069435</v>
      </c>
      <c r="AM2732" s="373">
        <f>PPMT('Assumptions (T&amp;D) old'!$B$100,Model!AC$1,'Assumptions (T&amp;D) old'!$B$103,Model!$AG$2699)</f>
        <v>-0.1132027332</v>
      </c>
      <c r="AN2732" s="373">
        <f>PPMT('Assumptions (T&amp;D) old'!$B$100,Model!AD$1,'Assumptions (T&amp;D) old'!$B$103,Model!$AG$2699)</f>
        <v>-0.118579863</v>
      </c>
      <c r="AO2732" s="373">
        <f>PPMT('Assumptions (T&amp;D) old'!$B$100,Model!AE$1,'Assumptions (T&amp;D) old'!$B$103,Model!$AG$2699)</f>
        <v>-0.1242124065</v>
      </c>
      <c r="AP2732" s="373">
        <f>PPMT('Assumptions (T&amp;D) old'!$B$100,Model!AF$1,'Assumptions (T&amp;D) old'!$B$103,Model!$AG$2699)</f>
        <v>-0.1301124958</v>
      </c>
      <c r="AQ2732" s="373">
        <f>PPMT('Assumptions (T&amp;D) old'!$B$100,Model!AG$1,'Assumptions (T&amp;D) old'!$B$103,Model!$AG$2699)</f>
        <v>-0.1362928394</v>
      </c>
      <c r="AR2732" s="373">
        <f>PPMT('Assumptions (T&amp;D) old'!$B$100,Model!AH$1,'Assumptions (T&amp;D) old'!$B$103,Model!$AG$2699)</f>
        <v>-0.1427667492</v>
      </c>
      <c r="AS2732" s="373">
        <f>PPMT('Assumptions (T&amp;D) old'!$B$100,Model!AI$1,'Assumptions (T&amp;D) old'!$B$103,Model!$AG$2699)</f>
        <v>-0.1495481698</v>
      </c>
      <c r="AT2732" s="373">
        <f>PPMT('Assumptions (T&amp;D) old'!$B$100,Model!AJ$1,'Assumptions (T&amp;D) old'!$B$103,Model!$AG$2699)</f>
        <v>-0.1566517079</v>
      </c>
      <c r="AU2732" s="373">
        <f>PPMT('Assumptions (T&amp;D) old'!$B$100,Model!AK$1,'Assumptions (T&amp;D) old'!$B$103,Model!$AG$2699)</f>
        <v>-0.164092664</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-0.08872966075</v>
      </c>
      <c r="AI2733" s="373">
        <f>PPMT('Assumptions (T&amp;D) old'!$B$100,Model!X$1,'Assumptions (T&amp;D) old'!$B$103,Model!$AH$2699)</f>
        <v>-0.09294431964</v>
      </c>
      <c r="AJ2733" s="373">
        <f>PPMT('Assumptions (T&amp;D) old'!$B$100,Model!Y$1,'Assumptions (T&amp;D) old'!$B$103,Model!$AH$2699)</f>
        <v>-0.09735917482</v>
      </c>
      <c r="AK2733" s="373">
        <f>PPMT('Assumptions (T&amp;D) old'!$B$100,Model!Z$1,'Assumptions (T&amp;D) old'!$B$103,Model!$AH$2699)</f>
        <v>-0.1019837356</v>
      </c>
      <c r="AL2733" s="373">
        <f>PPMT('Assumptions (T&amp;D) old'!$B$100,Model!AA$1,'Assumptions (T&amp;D) old'!$B$103,Model!$AH$2699)</f>
        <v>-0.1068279631</v>
      </c>
      <c r="AM2733" s="373">
        <f>PPMT('Assumptions (T&amp;D) old'!$B$100,Model!AB$1,'Assumptions (T&amp;D) old'!$B$103,Model!$AH$2699)</f>
        <v>-0.1119022913</v>
      </c>
      <c r="AN2733" s="373">
        <f>PPMT('Assumptions (T&amp;D) old'!$B$100,Model!AC$1,'Assumptions (T&amp;D) old'!$B$103,Model!$AH$2699)</f>
        <v>-0.1172176502</v>
      </c>
      <c r="AO2733" s="373">
        <f>PPMT('Assumptions (T&amp;D) old'!$B$100,Model!AD$1,'Assumptions (T&amp;D) old'!$B$103,Model!$AH$2699)</f>
        <v>-0.1227854885</v>
      </c>
      <c r="AP2733" s="373">
        <f>PPMT('Assumptions (T&amp;D) old'!$B$100,Model!AE$1,'Assumptions (T&amp;D) old'!$B$103,Model!$AH$2699)</f>
        <v>-0.1286177992</v>
      </c>
      <c r="AQ2733" s="373">
        <f>PPMT('Assumptions (T&amp;D) old'!$B$100,Model!AF$1,'Assumptions (T&amp;D) old'!$B$103,Model!$AH$2699)</f>
        <v>-0.1347271447</v>
      </c>
      <c r="AR2733" s="373">
        <f>PPMT('Assumptions (T&amp;D) old'!$B$100,Model!AG$1,'Assumptions (T&amp;D) old'!$B$103,Model!$AH$2699)</f>
        <v>-0.1411266841</v>
      </c>
      <c r="AS2733" s="373">
        <f>PPMT('Assumptions (T&amp;D) old'!$B$100,Model!AH$1,'Assumptions (T&amp;D) old'!$B$103,Model!$AH$2699)</f>
        <v>-0.1478302016</v>
      </c>
      <c r="AT2733" s="373">
        <f>PPMT('Assumptions (T&amp;D) old'!$B$100,Model!AI$1,'Assumptions (T&amp;D) old'!$B$103,Model!$AH$2699)</f>
        <v>-0.1548521361</v>
      </c>
      <c r="AU2733" s="373">
        <f>PPMT('Assumptions (T&amp;D) old'!$B$100,Model!AJ$1,'Assumptions (T&amp;D) old'!$B$103,Model!$AH$2699)</f>
        <v>-0.1622076126</v>
      </c>
      <c r="AV2733" s="373">
        <f>PPMT('Assumptions (T&amp;D) old'!$B$100,Model!AK$1,'Assumptions (T&amp;D) old'!$B$103,Model!$AH$2699)</f>
        <v>-0.1699124742</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-0.08899551342</v>
      </c>
      <c r="AJ2734" s="373">
        <f>PPMT('Assumptions (T&amp;D) old'!$B$100,Model!X$1,'Assumptions (T&amp;D) old'!$B$103,Model!$AI$2699)</f>
        <v>-0.09322280031</v>
      </c>
      <c r="AK2734" s="373">
        <f>PPMT('Assumptions (T&amp;D) old'!$B$100,Model!Y$1,'Assumptions (T&amp;D) old'!$B$103,Model!$AI$2699)</f>
        <v>-0.09765088333</v>
      </c>
      <c r="AL2734" s="373">
        <f>PPMT('Assumptions (T&amp;D) old'!$B$100,Model!Z$1,'Assumptions (T&amp;D) old'!$B$103,Model!$AI$2699)</f>
        <v>-0.1022893003</v>
      </c>
      <c r="AM2734" s="373">
        <f>PPMT('Assumptions (T&amp;D) old'!$B$100,Model!AA$1,'Assumptions (T&amp;D) old'!$B$103,Model!$AI$2699)</f>
        <v>-0.107148042</v>
      </c>
      <c r="AN2734" s="373">
        <f>PPMT('Assumptions (T&amp;D) old'!$B$100,Model!AB$1,'Assumptions (T&amp;D) old'!$B$103,Model!$AI$2699)</f>
        <v>-0.112237574</v>
      </c>
      <c r="AO2734" s="373">
        <f>PPMT('Assumptions (T&amp;D) old'!$B$100,Model!AC$1,'Assumptions (T&amp;D) old'!$B$103,Model!$AI$2699)</f>
        <v>-0.1175688588</v>
      </c>
      <c r="AP2734" s="373">
        <f>PPMT('Assumptions (T&amp;D) old'!$B$100,Model!AD$1,'Assumptions (T&amp;D) old'!$B$103,Model!$AI$2699)</f>
        <v>-0.1231533796</v>
      </c>
      <c r="AQ2734" s="373">
        <f>PPMT('Assumptions (T&amp;D) old'!$B$100,Model!AE$1,'Assumptions (T&amp;D) old'!$B$103,Model!$AI$2699)</f>
        <v>-0.1290031651</v>
      </c>
      <c r="AR2734" s="373">
        <f>PPMT('Assumptions (T&amp;D) old'!$B$100,Model!AF$1,'Assumptions (T&amp;D) old'!$B$103,Model!$AI$2699)</f>
        <v>-0.1351308155</v>
      </c>
      <c r="AS2734" s="373">
        <f>PPMT('Assumptions (T&amp;D) old'!$B$100,Model!AG$1,'Assumptions (T&amp;D) old'!$B$103,Model!$AI$2699)</f>
        <v>-0.1415495292</v>
      </c>
      <c r="AT2734" s="373">
        <f>PPMT('Assumptions (T&amp;D) old'!$B$100,Model!AH$1,'Assumptions (T&amp;D) old'!$B$103,Model!$AI$2699)</f>
        <v>-0.1482731319</v>
      </c>
      <c r="AU2734" s="373">
        <f>PPMT('Assumptions (T&amp;D) old'!$B$100,Model!AI$1,'Assumptions (T&amp;D) old'!$B$103,Model!$AI$2699)</f>
        <v>-0.1553161056</v>
      </c>
      <c r="AV2734" s="373">
        <f>PPMT('Assumptions (T&amp;D) old'!$B$100,Model!AJ$1,'Assumptions (T&amp;D) old'!$B$103,Model!$AI$2699)</f>
        <v>-0.1626936206</v>
      </c>
      <c r="AW2734" s="373">
        <f>PPMT('Assumptions (T&amp;D) old'!$B$100,Model!AK$1,'Assumptions (T&amp;D) old'!$B$103,Model!$AI$2699)</f>
        <v>-0.1704215676</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-0.09875397958</v>
      </c>
      <c r="AK2735" s="373">
        <f>PPMT('Assumptions (T&amp;D) old'!$B$100,Model!X$1,'Assumptions (T&amp;D) old'!$B$103,Model!$AJ$2699)</f>
        <v>-0.1034447936</v>
      </c>
      <c r="AL2735" s="373">
        <f>PPMT('Assumptions (T&amp;D) old'!$B$100,Model!Y$1,'Assumptions (T&amp;D) old'!$B$103,Model!$AJ$2699)</f>
        <v>-0.1083584213</v>
      </c>
      <c r="AM2735" s="373">
        <f>PPMT('Assumptions (T&amp;D) old'!$B$100,Model!Z$1,'Assumptions (T&amp;D) old'!$B$103,Model!$AJ$2699)</f>
        <v>-0.1135054463</v>
      </c>
      <c r="AN2735" s="373">
        <f>PPMT('Assumptions (T&amp;D) old'!$B$100,Model!AA$1,'Assumptions (T&amp;D) old'!$B$103,Model!$AJ$2699)</f>
        <v>-0.118896955</v>
      </c>
      <c r="AO2735" s="373">
        <f>PPMT('Assumptions (T&amp;D) old'!$B$100,Model!AB$1,'Assumptions (T&amp;D) old'!$B$103,Model!$AJ$2699)</f>
        <v>-0.1245445604</v>
      </c>
      <c r="AP2735" s="373">
        <f>PPMT('Assumptions (T&amp;D) old'!$B$100,Model!AC$1,'Assumptions (T&amp;D) old'!$B$103,Model!$AJ$2699)</f>
        <v>-0.130460427</v>
      </c>
      <c r="AQ2735" s="373">
        <f>PPMT('Assumptions (T&amp;D) old'!$B$100,Model!AD$1,'Assumptions (T&amp;D) old'!$B$103,Model!$AJ$2699)</f>
        <v>-0.1366572973</v>
      </c>
      <c r="AR2735" s="373">
        <f>PPMT('Assumptions (T&amp;D) old'!$B$100,Model!AE$1,'Assumptions (T&amp;D) old'!$B$103,Model!$AJ$2699)</f>
        <v>-0.1431485189</v>
      </c>
      <c r="AS2735" s="373">
        <f>PPMT('Assumptions (T&amp;D) old'!$B$100,Model!AF$1,'Assumptions (T&amp;D) old'!$B$103,Model!$AJ$2699)</f>
        <v>-0.1499480735</v>
      </c>
      <c r="AT2735" s="373">
        <f>PPMT('Assumptions (T&amp;D) old'!$B$100,Model!AG$1,'Assumptions (T&amp;D) old'!$B$103,Model!$AJ$2699)</f>
        <v>-0.157070607</v>
      </c>
      <c r="AU2735" s="373">
        <f>PPMT('Assumptions (T&amp;D) old'!$B$100,Model!AH$1,'Assumptions (T&amp;D) old'!$B$103,Model!$AJ$2699)</f>
        <v>-0.1645314609</v>
      </c>
      <c r="AV2735" s="373">
        <f>PPMT('Assumptions (T&amp;D) old'!$B$100,Model!AI$1,'Assumptions (T&amp;D) old'!$B$103,Model!$AJ$2699)</f>
        <v>-0.1723467053</v>
      </c>
      <c r="AW2735" s="373">
        <f>PPMT('Assumptions (T&amp;D) old'!$B$100,Model!AJ$1,'Assumptions (T&amp;D) old'!$B$103,Model!$AJ$2699)</f>
        <v>-0.1805331738</v>
      </c>
      <c r="AX2735" s="373">
        <f>PPMT('Assumptions (T&amp;D) old'!$B$100,Model!AK$1,'Assumptions (T&amp;D) old'!$B$103,Model!$AJ$2699)</f>
        <v>-0.1891084995</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-0.1055449913</v>
      </c>
      <c r="AL2736" s="373">
        <f>PPMT('Assumptions (T&amp;D) old'!$B$100,Model!X$1,'Assumptions (T&amp;D) old'!$B$103,Model!$AK$2699)</f>
        <v>-0.1105583784</v>
      </c>
      <c r="AM2736" s="373">
        <f>PPMT('Assumptions (T&amp;D) old'!$B$100,Model!Y$1,'Assumptions (T&amp;D) old'!$B$103,Model!$AK$2699)</f>
        <v>-0.1158099013</v>
      </c>
      <c r="AN2736" s="373">
        <f>PPMT('Assumptions (T&amp;D) old'!$B$100,Model!Z$1,'Assumptions (T&amp;D) old'!$B$103,Model!$AK$2699)</f>
        <v>-0.1213108717</v>
      </c>
      <c r="AO2736" s="373">
        <f>PPMT('Assumptions (T&amp;D) old'!$B$100,Model!AA$1,'Assumptions (T&amp;D) old'!$B$103,Model!$AK$2699)</f>
        <v>-0.1270731381</v>
      </c>
      <c r="AP2736" s="373">
        <f>PPMT('Assumptions (T&amp;D) old'!$B$100,Model!AB$1,'Assumptions (T&amp;D) old'!$B$103,Model!$AK$2699)</f>
        <v>-0.1331091121</v>
      </c>
      <c r="AQ2736" s="373">
        <f>PPMT('Assumptions (T&amp;D) old'!$B$100,Model!AC$1,'Assumptions (T&amp;D) old'!$B$103,Model!$AK$2699)</f>
        <v>-0.1394317949</v>
      </c>
      <c r="AR2736" s="373">
        <f>PPMT('Assumptions (T&amp;D) old'!$B$100,Model!AD$1,'Assumptions (T&amp;D) old'!$B$103,Model!$AK$2699)</f>
        <v>-0.1460548052</v>
      </c>
      <c r="AS2736" s="373">
        <f>PPMT('Assumptions (T&amp;D) old'!$B$100,Model!AE$1,'Assumptions (T&amp;D) old'!$B$103,Model!$AK$2699)</f>
        <v>-0.1529924085</v>
      </c>
      <c r="AT2736" s="373">
        <f>PPMT('Assumptions (T&amp;D) old'!$B$100,Model!AF$1,'Assumptions (T&amp;D) old'!$B$103,Model!$AK$2699)</f>
        <v>-0.1602595479</v>
      </c>
      <c r="AU2736" s="373">
        <f>PPMT('Assumptions (T&amp;D) old'!$B$100,Model!AG$1,'Assumptions (T&amp;D) old'!$B$103,Model!$AK$2699)</f>
        <v>-0.1678718764</v>
      </c>
      <c r="AV2736" s="373">
        <f>PPMT('Assumptions (T&amp;D) old'!$B$100,Model!AH$1,'Assumptions (T&amp;D) old'!$B$103,Model!$AK$2699)</f>
        <v>-0.1758457905</v>
      </c>
      <c r="AW2736" s="373">
        <f>PPMT('Assumptions (T&amp;D) old'!$B$100,Model!AI$1,'Assumptions (T&amp;D) old'!$B$103,Model!$AK$2699)</f>
        <v>-0.1841984656</v>
      </c>
      <c r="AX2736" s="373">
        <f>PPMT('Assumptions (T&amp;D) old'!$B$100,Model!AJ$1,'Assumptions (T&amp;D) old'!$B$103,Model!$AK$2699)</f>
        <v>-0.1929478927</v>
      </c>
      <c r="AY2736" s="373">
        <f>PPMT('Assumptions (T&amp;D) old'!$B$100,Model!AK$1,'Assumptions (T&amp;D) old'!$B$103,Model!$AK$2699)</f>
        <v>-0.2021129176</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-0.1202417422</v>
      </c>
      <c r="AM2737" s="373">
        <f>PPMT('Assumptions (T&amp;D) old'!$B$100,Model!X$1,'Assumptions (T&amp;D) old'!$B$103,Model!$AL$2699)</f>
        <v>-0.125953225</v>
      </c>
      <c r="AN2737" s="373">
        <f>PPMT('Assumptions (T&amp;D) old'!$B$100,Model!Y$1,'Assumptions (T&amp;D) old'!$B$103,Model!$AL$2699)</f>
        <v>-0.1319360032</v>
      </c>
      <c r="AO2737" s="373">
        <f>PPMT('Assumptions (T&amp;D) old'!$B$100,Model!Z$1,'Assumptions (T&amp;D) old'!$B$103,Model!$AL$2699)</f>
        <v>-0.1382029633</v>
      </c>
      <c r="AP2737" s="373">
        <f>PPMT('Assumptions (T&amp;D) old'!$B$100,Model!AA$1,'Assumptions (T&amp;D) old'!$B$103,Model!$AL$2699)</f>
        <v>-0.1447676041</v>
      </c>
      <c r="AQ2737" s="373">
        <f>PPMT('Assumptions (T&amp;D) old'!$B$100,Model!AB$1,'Assumptions (T&amp;D) old'!$B$103,Model!$AL$2699)</f>
        <v>-0.1516440653</v>
      </c>
      <c r="AR2737" s="373">
        <f>PPMT('Assumptions (T&amp;D) old'!$B$100,Model!AC$1,'Assumptions (T&amp;D) old'!$B$103,Model!$AL$2699)</f>
        <v>-0.1588471584</v>
      </c>
      <c r="AS2737" s="373">
        <f>PPMT('Assumptions (T&amp;D) old'!$B$100,Model!AD$1,'Assumptions (T&amp;D) old'!$B$103,Model!$AL$2699)</f>
        <v>-0.1663923984</v>
      </c>
      <c r="AT2737" s="373">
        <f>PPMT('Assumptions (T&amp;D) old'!$B$100,Model!AE$1,'Assumptions (T&amp;D) old'!$B$103,Model!$AL$2699)</f>
        <v>-0.1742960373</v>
      </c>
      <c r="AU2737" s="373">
        <f>PPMT('Assumptions (T&amp;D) old'!$B$100,Model!AF$1,'Assumptions (T&amp;D) old'!$B$103,Model!$AL$2699)</f>
        <v>-0.1825750991</v>
      </c>
      <c r="AV2737" s="373">
        <f>PPMT('Assumptions (T&amp;D) old'!$B$100,Model!AG$1,'Assumptions (T&amp;D) old'!$B$103,Model!$AL$2699)</f>
        <v>-0.1912474163</v>
      </c>
      <c r="AW2737" s="373">
        <f>PPMT('Assumptions (T&amp;D) old'!$B$100,Model!AH$1,'Assumptions (T&amp;D) old'!$B$103,Model!$AL$2699)</f>
        <v>-0.2003316686</v>
      </c>
      <c r="AX2737" s="373">
        <f>PPMT('Assumptions (T&amp;D) old'!$B$100,Model!AI$1,'Assumptions (T&amp;D) old'!$B$103,Model!$AL$2699)</f>
        <v>-0.2098474228</v>
      </c>
      <c r="AY2737" s="373">
        <f>PPMT('Assumptions (T&amp;D) old'!$B$100,Model!AJ$1,'Assumptions (T&amp;D) old'!$B$103,Model!$AL$2699)</f>
        <v>-0.2198151754</v>
      </c>
      <c r="AZ2737" s="373">
        <f>PPMT('Assumptions (T&amp;D) old'!$B$100,Model!AK$1,'Assumptions (T&amp;D) old'!$B$103,Model!$AL$2699)</f>
        <v>-0.2302563962</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-0.1410479317</v>
      </c>
      <c r="AN2738" s="373">
        <f>PPMT('Assumptions (T&amp;D) old'!$B$100,Model!X$1,'Assumptions (T&amp;D) old'!$B$103,Model!$AM$2699)</f>
        <v>-0.1477477085</v>
      </c>
      <c r="AO2738" s="373">
        <f>PPMT('Assumptions (T&amp;D) old'!$B$100,Model!Y$1,'Assumptions (T&amp;D) old'!$B$103,Model!$AM$2699)</f>
        <v>-0.1547657246</v>
      </c>
      <c r="AP2738" s="373">
        <f>PPMT('Assumptions (T&amp;D) old'!$B$100,Model!Z$1,'Assumptions (T&amp;D) old'!$B$103,Model!$AM$2699)</f>
        <v>-0.1621170965</v>
      </c>
      <c r="AQ2738" s="373">
        <f>PPMT('Assumptions (T&amp;D) old'!$B$100,Model!AA$1,'Assumptions (T&amp;D) old'!$B$103,Model!$AM$2699)</f>
        <v>-0.1698176586</v>
      </c>
      <c r="AR2738" s="373">
        <f>PPMT('Assumptions (T&amp;D) old'!$B$100,Model!AB$1,'Assumptions (T&amp;D) old'!$B$103,Model!$AM$2699)</f>
        <v>-0.1778839974</v>
      </c>
      <c r="AS2738" s="373">
        <f>PPMT('Assumptions (T&amp;D) old'!$B$100,Model!AC$1,'Assumptions (T&amp;D) old'!$B$103,Model!$AM$2699)</f>
        <v>-0.1863334873</v>
      </c>
      <c r="AT2738" s="373">
        <f>PPMT('Assumptions (T&amp;D) old'!$B$100,Model!AD$1,'Assumptions (T&amp;D) old'!$B$103,Model!$AM$2699)</f>
        <v>-0.1951843279</v>
      </c>
      <c r="AU2738" s="373">
        <f>PPMT('Assumptions (T&amp;D) old'!$B$100,Model!AE$1,'Assumptions (T&amp;D) old'!$B$103,Model!$AM$2699)</f>
        <v>-0.2044555835</v>
      </c>
      <c r="AV2738" s="373">
        <f>PPMT('Assumptions (T&amp;D) old'!$B$100,Model!AF$1,'Assumptions (T&amp;D) old'!$B$103,Model!$AM$2699)</f>
        <v>-0.2141672237</v>
      </c>
      <c r="AW2738" s="373">
        <f>PPMT('Assumptions (T&amp;D) old'!$B$100,Model!AG$1,'Assumptions (T&amp;D) old'!$B$103,Model!$AM$2699)</f>
        <v>-0.2243401668</v>
      </c>
      <c r="AX2738" s="373">
        <f>PPMT('Assumptions (T&amp;D) old'!$B$100,Model!AH$1,'Assumptions (T&amp;D) old'!$B$103,Model!$AM$2699)</f>
        <v>-0.2349963248</v>
      </c>
      <c r="AY2738" s="373">
        <f>PPMT('Assumptions (T&amp;D) old'!$B$100,Model!AI$1,'Assumptions (T&amp;D) old'!$B$103,Model!$AM$2699)</f>
        <v>-0.2461586502</v>
      </c>
      <c r="AZ2738" s="373">
        <f>PPMT('Assumptions (T&amp;D) old'!$B$100,Model!AJ$1,'Assumptions (T&amp;D) old'!$B$103,Model!$AM$2699)</f>
        <v>-0.2578511861</v>
      </c>
      <c r="BA2738" s="373">
        <f>PPMT('Assumptions (T&amp;D) old'!$B$100,Model!AK$1,'Assumptions (T&amp;D) old'!$B$103,Model!$AM$2699)</f>
        <v>-0.2700991174</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-0.130709652</v>
      </c>
      <c r="AO2739" s="373">
        <f>PPMT('Assumptions (T&amp;D) old'!$B$100,Model!X$1,'Assumptions (T&amp;D) old'!$B$103,Model!$AN$2699)</f>
        <v>-0.1369183605</v>
      </c>
      <c r="AP2739" s="373">
        <f>PPMT('Assumptions (T&amp;D) old'!$B$100,Model!Y$1,'Assumptions (T&amp;D) old'!$B$103,Model!$AN$2699)</f>
        <v>-0.1434219826</v>
      </c>
      <c r="AQ2739" s="373">
        <f>PPMT('Assumptions (T&amp;D) old'!$B$100,Model!Z$1,'Assumptions (T&amp;D) old'!$B$103,Model!$AN$2699)</f>
        <v>-0.1502345268</v>
      </c>
      <c r="AR2739" s="373">
        <f>PPMT('Assumptions (T&amp;D) old'!$B$100,Model!AA$1,'Assumptions (T&amp;D) old'!$B$103,Model!$AN$2699)</f>
        <v>-0.1573706668</v>
      </c>
      <c r="AS2739" s="373">
        <f>PPMT('Assumptions (T&amp;D) old'!$B$100,Model!AB$1,'Assumptions (T&amp;D) old'!$B$103,Model!$AN$2699)</f>
        <v>-0.1648457735</v>
      </c>
      <c r="AT2739" s="373">
        <f>PPMT('Assumptions (T&amp;D) old'!$B$100,Model!AC$1,'Assumptions (T&amp;D) old'!$B$103,Model!$AN$2699)</f>
        <v>-0.1726759477</v>
      </c>
      <c r="AU2739" s="373">
        <f>PPMT('Assumptions (T&amp;D) old'!$B$100,Model!AD$1,'Assumptions (T&amp;D) old'!$B$103,Model!$AN$2699)</f>
        <v>-0.1808780552</v>
      </c>
      <c r="AV2739" s="373">
        <f>PPMT('Assumptions (T&amp;D) old'!$B$100,Model!AE$1,'Assumptions (T&amp;D) old'!$B$103,Model!$AN$2699)</f>
        <v>-0.1894697629</v>
      </c>
      <c r="AW2739" s="373">
        <f>PPMT('Assumptions (T&amp;D) old'!$B$100,Model!AF$1,'Assumptions (T&amp;D) old'!$B$103,Model!$AN$2699)</f>
        <v>-0.1984695766</v>
      </c>
      <c r="AX2739" s="373">
        <f>PPMT('Assumptions (T&amp;D) old'!$B$100,Model!AG$1,'Assumptions (T&amp;D) old'!$B$103,Model!$AN$2699)</f>
        <v>-0.2078968815</v>
      </c>
      <c r="AY2739" s="373">
        <f>PPMT('Assumptions (T&amp;D) old'!$B$100,Model!AH$1,'Assumptions (T&amp;D) old'!$B$103,Model!$AN$2699)</f>
        <v>-0.2177719834</v>
      </c>
      <c r="AZ2739" s="373">
        <f>PPMT('Assumptions (T&amp;D) old'!$B$100,Model!AI$1,'Assumptions (T&amp;D) old'!$B$103,Model!$AN$2699)</f>
        <v>-0.2281161526</v>
      </c>
      <c r="BA2739" s="373">
        <f>PPMT('Assumptions (T&amp;D) old'!$B$100,Model!AJ$1,'Assumptions (T&amp;D) old'!$B$103,Model!$AN$2699)</f>
        <v>-0.2389516698</v>
      </c>
      <c r="BB2739" s="373">
        <f>PPMT('Assumptions (T&amp;D) old'!$B$100,Model!AK$1,'Assumptions (T&amp;D) old'!$B$103,Model!$AN$2699)</f>
        <v>-0.2503018741</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-0.1146050936</v>
      </c>
      <c r="AP2740" s="373">
        <f>PPMT('Assumptions (T&amp;D) old'!$B$100,Model!X$1,'Assumptions (T&amp;D) old'!$B$103,Model!$AO$2699)</f>
        <v>-0.1200488356</v>
      </c>
      <c r="AQ2740" s="373">
        <f>PPMT('Assumptions (T&amp;D) old'!$B$100,Model!Y$1,'Assumptions (T&amp;D) old'!$B$103,Model!$AO$2699)</f>
        <v>-0.1257511553</v>
      </c>
      <c r="AR2740" s="373">
        <f>PPMT('Assumptions (T&amp;D) old'!$B$100,Model!Z$1,'Assumptions (T&amp;D) old'!$B$103,Model!$AO$2699)</f>
        <v>-0.1317243351</v>
      </c>
      <c r="AS2740" s="373">
        <f>PPMT('Assumptions (T&amp;D) old'!$B$100,Model!AA$1,'Assumptions (T&amp;D) old'!$B$103,Model!$AO$2699)</f>
        <v>-0.1379812411</v>
      </c>
      <c r="AT2740" s="373">
        <f>PPMT('Assumptions (T&amp;D) old'!$B$100,Model!AB$1,'Assumptions (T&amp;D) old'!$B$103,Model!$AO$2699)</f>
        <v>-0.14453535</v>
      </c>
      <c r="AU2740" s="373">
        <f>PPMT('Assumptions (T&amp;D) old'!$B$100,Model!AC$1,'Assumptions (T&amp;D) old'!$B$103,Model!$AO$2699)</f>
        <v>-0.1514007791</v>
      </c>
      <c r="AV2740" s="373">
        <f>PPMT('Assumptions (T&amp;D) old'!$B$100,Model!AD$1,'Assumptions (T&amp;D) old'!$B$103,Model!$AO$2699)</f>
        <v>-0.1585923162</v>
      </c>
      <c r="AW2740" s="373">
        <f>PPMT('Assumptions (T&amp;D) old'!$B$100,Model!AE$1,'Assumptions (T&amp;D) old'!$B$103,Model!$AO$2699)</f>
        <v>-0.1661254512</v>
      </c>
      <c r="AX2740" s="373">
        <f>PPMT('Assumptions (T&amp;D) old'!$B$100,Model!AF$1,'Assumptions (T&amp;D) old'!$B$103,Model!$AO$2699)</f>
        <v>-0.1740164101</v>
      </c>
      <c r="AY2740" s="373">
        <f>PPMT('Assumptions (T&amp;D) old'!$B$100,Model!AG$1,'Assumptions (T&amp;D) old'!$B$103,Model!$AO$2699)</f>
        <v>-0.1822821896</v>
      </c>
      <c r="AZ2740" s="373">
        <f>PPMT('Assumptions (T&amp;D) old'!$B$100,Model!AH$1,'Assumptions (T&amp;D) old'!$B$103,Model!$AO$2699)</f>
        <v>-0.1909405936</v>
      </c>
      <c r="BA2740" s="373">
        <f>PPMT('Assumptions (T&amp;D) old'!$B$100,Model!AI$1,'Assumptions (T&amp;D) old'!$B$103,Model!$AO$2699)</f>
        <v>-0.2000102718</v>
      </c>
      <c r="BB2740" s="373">
        <f>PPMT('Assumptions (T&amp;D) old'!$B$100,Model!AJ$1,'Assumptions (T&amp;D) old'!$B$103,Model!$AO$2699)</f>
        <v>-0.2095107597</v>
      </c>
      <c r="BC2740" s="373">
        <f>PPMT('Assumptions (T&amp;D) old'!$B$100,Model!AK$1,'Assumptions (T&amp;D) old'!$B$103,Model!$AO$2699)</f>
        <v>-0.2194625208</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-0.1163193555</v>
      </c>
      <c r="AQ2741" s="373">
        <f>PPMT('Assumptions (T&amp;D) old'!$B$100,Model!X$1,'Assumptions (T&amp;D) old'!$B$103,Model!$AP$2699)</f>
        <v>-0.1218445249</v>
      </c>
      <c r="AR2741" s="373">
        <f>PPMT('Assumptions (T&amp;D) old'!$B$100,Model!Y$1,'Assumptions (T&amp;D) old'!$B$103,Model!$AP$2699)</f>
        <v>-0.1276321398</v>
      </c>
      <c r="AS2741" s="373">
        <f>PPMT('Assumptions (T&amp;D) old'!$B$100,Model!Z$1,'Assumptions (T&amp;D) old'!$B$103,Model!$AP$2699)</f>
        <v>-0.1336946664</v>
      </c>
      <c r="AT2741" s="373">
        <f>PPMT('Assumptions (T&amp;D) old'!$B$100,Model!AA$1,'Assumptions (T&amp;D) old'!$B$103,Model!$AP$2699)</f>
        <v>-0.1400451631</v>
      </c>
      <c r="AU2741" s="373">
        <f>PPMT('Assumptions (T&amp;D) old'!$B$100,Model!AB$1,'Assumptions (T&amp;D) old'!$B$103,Model!$AP$2699)</f>
        <v>-0.1466973084</v>
      </c>
      <c r="AV2741" s="373">
        <f>PPMT('Assumptions (T&amp;D) old'!$B$100,Model!AC$1,'Assumptions (T&amp;D) old'!$B$103,Model!$AP$2699)</f>
        <v>-0.1536654305</v>
      </c>
      <c r="AW2741" s="373">
        <f>PPMT('Assumptions (T&amp;D) old'!$B$100,Model!AD$1,'Assumptions (T&amp;D) old'!$B$103,Model!$AP$2699)</f>
        <v>-0.1609645384</v>
      </c>
      <c r="AX2741" s="373">
        <f>PPMT('Assumptions (T&amp;D) old'!$B$100,Model!AE$1,'Assumptions (T&amp;D) old'!$B$103,Model!$AP$2699)</f>
        <v>-0.168610354</v>
      </c>
      <c r="AY2741" s="373">
        <f>PPMT('Assumptions (T&amp;D) old'!$B$100,Model!AF$1,'Assumptions (T&amp;D) old'!$B$103,Model!$AP$2699)</f>
        <v>-0.1766193458</v>
      </c>
      <c r="AZ2741" s="373">
        <f>PPMT('Assumptions (T&amp;D) old'!$B$100,Model!AG$1,'Assumptions (T&amp;D) old'!$B$103,Model!$AP$2699)</f>
        <v>-0.1850087648</v>
      </c>
      <c r="BA2741" s="373">
        <f>PPMT('Assumptions (T&amp;D) old'!$B$100,Model!AH$1,'Assumptions (T&amp;D) old'!$B$103,Model!$AP$2699)</f>
        <v>-0.1937966811</v>
      </c>
      <c r="BB2741" s="373">
        <f>PPMT('Assumptions (T&amp;D) old'!$B$100,Model!AI$1,'Assumptions (T&amp;D) old'!$B$103,Model!$AP$2699)</f>
        <v>-0.2030020234</v>
      </c>
      <c r="BC2741" s="373">
        <f>PPMT('Assumptions (T&amp;D) old'!$B$100,Model!AJ$1,'Assumptions (T&amp;D) old'!$B$103,Model!$AP$2699)</f>
        <v>-0.2126446196</v>
      </c>
      <c r="BD2741" s="373">
        <f>PPMT('Assumptions (T&amp;D) old'!$B$100,Model!AK$1,'Assumptions (T&amp;D) old'!$B$103,Model!$AP$2699)</f>
        <v>-0.222745239</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-0.1359833016</v>
      </c>
      <c r="AR2742" s="373">
        <f>PPMT('Assumptions (T&amp;D) old'!$B$100,Model!X$1,'Assumptions (T&amp;D) old'!$B$103,Model!$AQ$2699)</f>
        <v>-0.1424425084</v>
      </c>
      <c r="AS2742" s="373">
        <f>PPMT('Assumptions (T&amp;D) old'!$B$100,Model!Y$1,'Assumptions (T&amp;D) old'!$B$103,Model!$AQ$2699)</f>
        <v>-0.1492085276</v>
      </c>
      <c r="AT2742" s="373">
        <f>PPMT('Assumptions (T&amp;D) old'!$B$100,Model!Z$1,'Assumptions (T&amp;D) old'!$B$103,Model!$AQ$2699)</f>
        <v>-0.1562959326</v>
      </c>
      <c r="AU2742" s="373">
        <f>PPMT('Assumptions (T&amp;D) old'!$B$100,Model!AA$1,'Assumptions (T&amp;D) old'!$B$103,Model!$AQ$2699)</f>
        <v>-0.1637199894</v>
      </c>
      <c r="AV2742" s="373">
        <f>PPMT('Assumptions (T&amp;D) old'!$B$100,Model!AB$1,'Assumptions (T&amp;D) old'!$B$103,Model!$AQ$2699)</f>
        <v>-0.1714966889</v>
      </c>
      <c r="AW2742" s="373">
        <f>PPMT('Assumptions (T&amp;D) old'!$B$100,Model!AC$1,'Assumptions (T&amp;D) old'!$B$103,Model!$AQ$2699)</f>
        <v>-0.1796427817</v>
      </c>
      <c r="AX2742" s="373">
        <f>PPMT('Assumptions (T&amp;D) old'!$B$100,Model!AD$1,'Assumptions (T&amp;D) old'!$B$103,Model!$AQ$2699)</f>
        <v>-0.1881758138</v>
      </c>
      <c r="AY2742" s="373">
        <f>PPMT('Assumptions (T&amp;D) old'!$B$100,Model!AE$1,'Assumptions (T&amp;D) old'!$B$103,Model!$AQ$2699)</f>
        <v>-0.1971141649</v>
      </c>
      <c r="AZ2742" s="373">
        <f>PPMT('Assumptions (T&amp;D) old'!$B$100,Model!AF$1,'Assumptions (T&amp;D) old'!$B$103,Model!$AQ$2699)</f>
        <v>-0.2064770878</v>
      </c>
      <c r="BA2742" s="373">
        <f>PPMT('Assumptions (T&amp;D) old'!$B$100,Model!AG$1,'Assumptions (T&amp;D) old'!$B$103,Model!$AQ$2699)</f>
        <v>-0.2162847495</v>
      </c>
      <c r="BB2742" s="373">
        <f>PPMT('Assumptions (T&amp;D) old'!$B$100,Model!AH$1,'Assumptions (T&amp;D) old'!$B$103,Model!$AQ$2699)</f>
        <v>-0.226558275</v>
      </c>
      <c r="BC2742" s="373">
        <f>PPMT('Assumptions (T&amp;D) old'!$B$100,Model!AI$1,'Assumptions (T&amp;D) old'!$B$103,Model!$AQ$2699)</f>
        <v>-0.2373197931</v>
      </c>
      <c r="BD2742" s="373">
        <f>PPMT('Assumptions (T&amp;D) old'!$B$100,Model!AJ$1,'Assumptions (T&amp;D) old'!$B$103,Model!$AQ$2699)</f>
        <v>-0.2485924833</v>
      </c>
      <c r="BE2742" s="373">
        <f>PPMT('Assumptions (T&amp;D) old'!$B$100,Model!AK$1,'Assumptions (T&amp;D) old'!$B$103,Model!$AQ$2699)</f>
        <v>-0.2604006262</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-0.1187398446</v>
      </c>
      <c r="AS2743" s="373">
        <f>PPMT('Assumptions (T&amp;D) old'!$B$100,Model!X$1,'Assumptions (T&amp;D) old'!$B$103,Model!$AR$2699)</f>
        <v>-0.1243799873</v>
      </c>
      <c r="AT2743" s="373">
        <f>PPMT('Assumptions (T&amp;D) old'!$B$100,Model!Y$1,'Assumptions (T&amp;D) old'!$B$103,Model!$AR$2699)</f>
        <v>-0.1302880366</v>
      </c>
      <c r="AU2743" s="373">
        <f>PPMT('Assumptions (T&amp;D) old'!$B$100,Model!Z$1,'Assumptions (T&amp;D) old'!$B$103,Model!$AR$2699)</f>
        <v>-0.1364767184</v>
      </c>
      <c r="AV2743" s="373">
        <f>PPMT('Assumptions (T&amp;D) old'!$B$100,Model!AA$1,'Assumptions (T&amp;D) old'!$B$103,Model!$AR$2699)</f>
        <v>-0.1429593625</v>
      </c>
      <c r="AW2743" s="373">
        <f>PPMT('Assumptions (T&amp;D) old'!$B$100,Model!AB$1,'Assumptions (T&amp;D) old'!$B$103,Model!$AR$2699)</f>
        <v>-0.1497499322</v>
      </c>
      <c r="AX2743" s="373">
        <f>PPMT('Assumptions (T&amp;D) old'!$B$100,Model!AC$1,'Assumptions (T&amp;D) old'!$B$103,Model!$AR$2699)</f>
        <v>-0.156863054</v>
      </c>
      <c r="AY2743" s="373">
        <f>PPMT('Assumptions (T&amp;D) old'!$B$100,Model!AD$1,'Assumptions (T&amp;D) old'!$B$103,Model!$AR$2699)</f>
        <v>-0.1643140491</v>
      </c>
      <c r="AZ2743" s="373">
        <f>PPMT('Assumptions (T&amp;D) old'!$B$100,Model!AE$1,'Assumptions (T&amp;D) old'!$B$103,Model!$AR$2699)</f>
        <v>-0.1721189664</v>
      </c>
      <c r="BA2743" s="373">
        <f>PPMT('Assumptions (T&amp;D) old'!$B$100,Model!AF$1,'Assumptions (T&amp;D) old'!$B$103,Model!$AR$2699)</f>
        <v>-0.1802946173</v>
      </c>
      <c r="BB2743" s="373">
        <f>PPMT('Assumptions (T&amp;D) old'!$B$100,Model!AG$1,'Assumptions (T&amp;D) old'!$B$103,Model!$AR$2699)</f>
        <v>-0.1888586116</v>
      </c>
      <c r="BC2743" s="373">
        <f>PPMT('Assumptions (T&amp;D) old'!$B$100,Model!AH$1,'Assumptions (T&amp;D) old'!$B$103,Model!$AR$2699)</f>
        <v>-0.1978293957</v>
      </c>
      <c r="BD2743" s="373">
        <f>PPMT('Assumptions (T&amp;D) old'!$B$100,Model!AI$1,'Assumptions (T&amp;D) old'!$B$103,Model!$AR$2699)</f>
        <v>-0.207226292</v>
      </c>
      <c r="BE2743" s="373">
        <f>PPMT('Assumptions (T&amp;D) old'!$B$100,Model!AJ$1,'Assumptions (T&amp;D) old'!$B$103,Model!$AR$2699)</f>
        <v>-0.2170695408</v>
      </c>
      <c r="BF2743" s="373">
        <f>PPMT('Assumptions (T&amp;D) old'!$B$100,Model!AK$1,'Assumptions (T&amp;D) old'!$B$103,Model!$AR$2699)</f>
        <v>-0.227380344</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-0.1497083082</v>
      </c>
      <c r="AT2744" s="373">
        <f>PPMT('Assumptions (T&amp;D) old'!$B$100,Model!X$1,'Assumptions (T&amp;D) old'!$B$103,Model!$AS$2699)</f>
        <v>-0.1568194529</v>
      </c>
      <c r="AU2744" s="373">
        <f>PPMT('Assumptions (T&amp;D) old'!$B$100,Model!Y$1,'Assumptions (T&amp;D) old'!$B$103,Model!$AS$2699)</f>
        <v>-0.1642683769</v>
      </c>
      <c r="AV2744" s="373">
        <f>PPMT('Assumptions (T&amp;D) old'!$B$100,Model!Z$1,'Assumptions (T&amp;D) old'!$B$103,Model!$AS$2699)</f>
        <v>-0.1720711248</v>
      </c>
      <c r="AW2744" s="373">
        <f>PPMT('Assumptions (T&amp;D) old'!$B$100,Model!AA$1,'Assumptions (T&amp;D) old'!$B$103,Model!$AS$2699)</f>
        <v>-0.1802445032</v>
      </c>
      <c r="AX2744" s="373">
        <f>PPMT('Assumptions (T&amp;D) old'!$B$100,Model!AB$1,'Assumptions (T&amp;D) old'!$B$103,Model!$AS$2699)</f>
        <v>-0.1888061171</v>
      </c>
      <c r="AY2744" s="373">
        <f>PPMT('Assumptions (T&amp;D) old'!$B$100,Model!AC$1,'Assumptions (T&amp;D) old'!$B$103,Model!$AS$2699)</f>
        <v>-0.1977744077</v>
      </c>
      <c r="AZ2744" s="373">
        <f>PPMT('Assumptions (T&amp;D) old'!$B$100,Model!AD$1,'Assumptions (T&amp;D) old'!$B$103,Model!$AS$2699)</f>
        <v>-0.2071686921</v>
      </c>
      <c r="BA2744" s="373">
        <f>PPMT('Assumptions (T&amp;D) old'!$B$100,Model!AE$1,'Assumptions (T&amp;D) old'!$B$103,Model!$AS$2699)</f>
        <v>-0.2170092049</v>
      </c>
      <c r="BB2744" s="373">
        <f>PPMT('Assumptions (T&amp;D) old'!$B$100,Model!AF$1,'Assumptions (T&amp;D) old'!$B$103,Model!$AS$2699)</f>
        <v>-0.2273171422</v>
      </c>
      <c r="BC2744" s="373">
        <f>PPMT('Assumptions (T&amp;D) old'!$B$100,Model!AG$1,'Assumptions (T&amp;D) old'!$B$103,Model!$AS$2699)</f>
        <v>-0.2381147064</v>
      </c>
      <c r="BD2744" s="373">
        <f>PPMT('Assumptions (T&amp;D) old'!$B$100,Model!AH$1,'Assumptions (T&amp;D) old'!$B$103,Model!$AS$2699)</f>
        <v>-0.249425155</v>
      </c>
      <c r="BE2744" s="373">
        <f>PPMT('Assumptions (T&amp;D) old'!$B$100,Model!AI$1,'Assumptions (T&amp;D) old'!$B$103,Model!$AS$2699)</f>
        <v>-0.2612728498</v>
      </c>
      <c r="BF2744" s="373">
        <f>PPMT('Assumptions (T&amp;D) old'!$B$100,Model!AJ$1,'Assumptions (T&amp;D) old'!$B$103,Model!$AS$2699)</f>
        <v>-0.2736833102</v>
      </c>
      <c r="BG2744" s="373">
        <f>PPMT('Assumptions (T&amp;D) old'!$B$100,Model!AK$1,'Assumptions (T&amp;D) old'!$B$103,Model!$AS$2699)</f>
        <v>-0.2866832674</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-0.1755727197</v>
      </c>
      <c r="AU2745" s="373">
        <f>PPMT('Assumptions (T&amp;D) old'!$B$100,Model!X$1,'Assumptions (T&amp;D) old'!$B$103,Model!$AT$2699)</f>
        <v>-0.1839124238</v>
      </c>
      <c r="AV2745" s="373">
        <f>PPMT('Assumptions (T&amp;D) old'!$B$100,Model!Y$1,'Assumptions (T&amp;D) old'!$B$103,Model!$AT$2699)</f>
        <v>-0.192648264</v>
      </c>
      <c r="AW2745" s="373">
        <f>PPMT('Assumptions (T&amp;D) old'!$B$100,Model!Z$1,'Assumptions (T&amp;D) old'!$B$103,Model!$AT$2699)</f>
        <v>-0.2017990565</v>
      </c>
      <c r="AX2745" s="373">
        <f>PPMT('Assumptions (T&amp;D) old'!$B$100,Model!AA$1,'Assumptions (T&amp;D) old'!$B$103,Model!$AT$2699)</f>
        <v>-0.2113845117</v>
      </c>
      <c r="AY2745" s="373">
        <f>PPMT('Assumptions (T&amp;D) old'!$B$100,Model!AB$1,'Assumptions (T&amp;D) old'!$B$103,Model!$AT$2699)</f>
        <v>-0.221425276</v>
      </c>
      <c r="AZ2745" s="373">
        <f>PPMT('Assumptions (T&amp;D) old'!$B$100,Model!AC$1,'Assumptions (T&amp;D) old'!$B$103,Model!$AT$2699)</f>
        <v>-0.2319429766</v>
      </c>
      <c r="BA2745" s="373">
        <f>PPMT('Assumptions (T&amp;D) old'!$B$100,Model!AD$1,'Assumptions (T&amp;D) old'!$B$103,Model!$AT$2699)</f>
        <v>-0.242960268</v>
      </c>
      <c r="BB2745" s="373">
        <f>PPMT('Assumptions (T&amp;D) old'!$B$100,Model!AE$1,'Assumptions (T&amp;D) old'!$B$103,Model!$AT$2699)</f>
        <v>-0.2545008807</v>
      </c>
      <c r="BC2745" s="373">
        <f>PPMT('Assumptions (T&amp;D) old'!$B$100,Model!AF$1,'Assumptions (T&amp;D) old'!$B$103,Model!$AT$2699)</f>
        <v>-0.2665896726</v>
      </c>
      <c r="BD2745" s="373">
        <f>PPMT('Assumptions (T&amp;D) old'!$B$100,Model!AG$1,'Assumptions (T&amp;D) old'!$B$103,Model!$AT$2699)</f>
        <v>-0.279252682</v>
      </c>
      <c r="BE2745" s="373">
        <f>PPMT('Assumptions (T&amp;D) old'!$B$100,Model!AH$1,'Assumptions (T&amp;D) old'!$B$103,Model!$AT$2699)</f>
        <v>-0.2925171844</v>
      </c>
      <c r="BF2745" s="373">
        <f>PPMT('Assumptions (T&amp;D) old'!$B$100,Model!AI$1,'Assumptions (T&amp;D) old'!$B$103,Model!$AT$2699)</f>
        <v>-0.3064117507</v>
      </c>
      <c r="BG2745" s="373">
        <f>PPMT('Assumptions (T&amp;D) old'!$B$100,Model!AJ$1,'Assumptions (T&amp;D) old'!$B$103,Model!$AT$2699)</f>
        <v>-0.3209663088</v>
      </c>
      <c r="BH2745" s="373">
        <f>PPMT('Assumptions (T&amp;D) old'!$B$100,Model!AK$1,'Assumptions (T&amp;D) old'!$B$103,Model!$AT$2699)</f>
        <v>-0.3362122085</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-0.1662912954</v>
      </c>
      <c r="AV2746" s="373">
        <f>PPMT('Assumptions (T&amp;D) old'!$B$100,Model!X$1,'Assumptions (T&amp;D) old'!$B$103,Model!$AU$2699)</f>
        <v>-0.1741901319</v>
      </c>
      <c r="AW2746" s="373">
        <f>PPMT('Assumptions (T&amp;D) old'!$B$100,Model!Y$1,'Assumptions (T&amp;D) old'!$B$103,Model!$AU$2699)</f>
        <v>-0.1824641632</v>
      </c>
      <c r="AX2746" s="373">
        <f>PPMT('Assumptions (T&amp;D) old'!$B$100,Model!Z$1,'Assumptions (T&amp;D) old'!$B$103,Model!$AU$2699)</f>
        <v>-0.191131211</v>
      </c>
      <c r="AY2746" s="373">
        <f>PPMT('Assumptions (T&amp;D) old'!$B$100,Model!AA$1,'Assumptions (T&amp;D) old'!$B$103,Model!$AU$2699)</f>
        <v>-0.2002099435</v>
      </c>
      <c r="AZ2746" s="373">
        <f>PPMT('Assumptions (T&amp;D) old'!$B$100,Model!AB$1,'Assumptions (T&amp;D) old'!$B$103,Model!$AU$2699)</f>
        <v>-0.2097199158</v>
      </c>
      <c r="BA2746" s="373">
        <f>PPMT('Assumptions (T&amp;D) old'!$B$100,Model!AC$1,'Assumptions (T&amp;D) old'!$B$103,Model!$AU$2699)</f>
        <v>-0.2196816118</v>
      </c>
      <c r="BB2746" s="373">
        <f>PPMT('Assumptions (T&amp;D) old'!$B$100,Model!AD$1,'Assumptions (T&amp;D) old'!$B$103,Model!$AU$2699)</f>
        <v>-0.2301164884</v>
      </c>
      <c r="BC2746" s="373">
        <f>PPMT('Assumptions (T&amp;D) old'!$B$100,Model!AE$1,'Assumptions (T&amp;D) old'!$B$103,Model!$AU$2699)</f>
        <v>-0.2410470216</v>
      </c>
      <c r="BD2746" s="373">
        <f>PPMT('Assumptions (T&amp;D) old'!$B$100,Model!AF$1,'Assumptions (T&amp;D) old'!$B$103,Model!$AU$2699)</f>
        <v>-0.2524967551</v>
      </c>
      <c r="BE2746" s="373">
        <f>PPMT('Assumptions (T&amp;D) old'!$B$100,Model!AG$1,'Assumptions (T&amp;D) old'!$B$103,Model!$AU$2699)</f>
        <v>-0.264490351</v>
      </c>
      <c r="BF2746" s="373">
        <f>PPMT('Assumptions (T&amp;D) old'!$B$100,Model!AH$1,'Assumptions (T&amp;D) old'!$B$103,Model!$AU$2699)</f>
        <v>-0.2770536426</v>
      </c>
      <c r="BG2746" s="373">
        <f>PPMT('Assumptions (T&amp;D) old'!$B$100,Model!AI$1,'Assumptions (T&amp;D) old'!$B$103,Model!$AU$2699)</f>
        <v>-0.2902136906</v>
      </c>
      <c r="BH2746" s="373">
        <f>PPMT('Assumptions (T&amp;D) old'!$B$100,Model!AJ$1,'Assumptions (T&amp;D) old'!$B$103,Model!$AU$2699)</f>
        <v>-0.303998841</v>
      </c>
      <c r="BI2746" s="373">
        <f>PPMT('Assumptions (T&amp;D) old'!$B$100,Model!AK$1,'Assumptions (T&amp;D) old'!$B$103,Model!$AU$2699)</f>
        <v>-0.3184387859</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-0.1643628602</v>
      </c>
      <c r="AW2747" s="373">
        <f>PPMT('Assumptions (T&amp;D) old'!$B$100,Model!X$1,'Assumptions (T&amp;D) old'!$B$103,Model!$AV$2699)</f>
        <v>-0.172170096</v>
      </c>
      <c r="AX2747" s="373">
        <f>PPMT('Assumptions (T&amp;D) old'!$B$100,Model!Y$1,'Assumptions (T&amp;D) old'!$B$103,Model!$AV$2699)</f>
        <v>-0.1803481756</v>
      </c>
      <c r="AY2747" s="373">
        <f>PPMT('Assumptions (T&amp;D) old'!$B$100,Model!Z$1,'Assumptions (T&amp;D) old'!$B$103,Model!$AV$2699)</f>
        <v>-0.1889147139</v>
      </c>
      <c r="AZ2747" s="373">
        <f>PPMT('Assumptions (T&amp;D) old'!$B$100,Model!AA$1,'Assumptions (T&amp;D) old'!$B$103,Model!$AV$2699)</f>
        <v>-0.1978881629</v>
      </c>
      <c r="BA2747" s="373">
        <f>PPMT('Assumptions (T&amp;D) old'!$B$100,Model!AB$1,'Assumptions (T&amp;D) old'!$B$103,Model!$AV$2699)</f>
        <v>-0.2072878506</v>
      </c>
      <c r="BB2747" s="373">
        <f>PPMT('Assumptions (T&amp;D) old'!$B$100,Model!AC$1,'Assumptions (T&amp;D) old'!$B$103,Model!$AV$2699)</f>
        <v>-0.2171340235</v>
      </c>
      <c r="BC2747" s="373">
        <f>PPMT('Assumptions (T&amp;D) old'!$B$100,Model!AD$1,'Assumptions (T&amp;D) old'!$B$103,Model!$AV$2699)</f>
        <v>-0.2274478896</v>
      </c>
      <c r="BD2747" s="373">
        <f>PPMT('Assumptions (T&amp;D) old'!$B$100,Model!AE$1,'Assumptions (T&amp;D) old'!$B$103,Model!$AV$2699)</f>
        <v>-0.2382516644</v>
      </c>
      <c r="BE2747" s="373">
        <f>PPMT('Assumptions (T&amp;D) old'!$B$100,Model!AF$1,'Assumptions (T&amp;D) old'!$B$103,Model!$AV$2699)</f>
        <v>-0.2495686184</v>
      </c>
      <c r="BF2747" s="373">
        <f>PPMT('Assumptions (T&amp;D) old'!$B$100,Model!AG$1,'Assumptions (T&amp;D) old'!$B$103,Model!$AV$2699)</f>
        <v>-0.2614231278</v>
      </c>
      <c r="BG2747" s="373">
        <f>PPMT('Assumptions (T&amp;D) old'!$B$100,Model!AH$1,'Assumptions (T&amp;D) old'!$B$103,Model!$AV$2699)</f>
        <v>-0.2738407264</v>
      </c>
      <c r="BH2747" s="373">
        <f>PPMT('Assumptions (T&amp;D) old'!$B$100,Model!AI$1,'Assumptions (T&amp;D) old'!$B$103,Model!$AV$2699)</f>
        <v>-0.2868481609</v>
      </c>
      <c r="BI2747" s="373">
        <f>PPMT('Assumptions (T&amp;D) old'!$B$100,Model!AJ$1,'Assumptions (T&amp;D) old'!$B$103,Model!$AV$2699)</f>
        <v>-0.3004734485</v>
      </c>
      <c r="BJ2747" s="373">
        <f>PPMT('Assumptions (T&amp;D) old'!$B$100,Model!AK$1,'Assumptions (T&amp;D) old'!$B$103,Model!$AV$2699)</f>
        <v>-0.3147459373</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-0.1653624683</v>
      </c>
      <c r="AX2748" s="373">
        <f>PPMT('Assumptions (T&amp;D) old'!$B$100,Model!X$1,'Assumptions (T&amp;D) old'!$B$103,Model!$AW$2699)</f>
        <v>-0.1732171855</v>
      </c>
      <c r="AY2748" s="373">
        <f>PPMT('Assumptions (T&amp;D) old'!$B$100,Model!Y$1,'Assumptions (T&amp;D) old'!$B$103,Model!$AW$2699)</f>
        <v>-0.1814450018</v>
      </c>
      <c r="AZ2748" s="373">
        <f>PPMT('Assumptions (T&amp;D) old'!$B$100,Model!Z$1,'Assumptions (T&amp;D) old'!$B$103,Model!$AW$2699)</f>
        <v>-0.1900636394</v>
      </c>
      <c r="BA2748" s="373">
        <f>PPMT('Assumptions (T&amp;D) old'!$B$100,Model!AA$1,'Assumptions (T&amp;D) old'!$B$103,Model!$AW$2699)</f>
        <v>-0.1990916623</v>
      </c>
      <c r="BB2748" s="373">
        <f>PPMT('Assumptions (T&amp;D) old'!$B$100,Model!AB$1,'Assumptions (T&amp;D) old'!$B$103,Model!$AW$2699)</f>
        <v>-0.2085485162</v>
      </c>
      <c r="BC2748" s="373">
        <f>PPMT('Assumptions (T&amp;D) old'!$B$100,Model!AC$1,'Assumptions (T&amp;D) old'!$B$103,Model!$AW$2699)</f>
        <v>-0.2184545708</v>
      </c>
      <c r="BD2748" s="373">
        <f>PPMT('Assumptions (T&amp;D) old'!$B$100,Model!AD$1,'Assumptions (T&amp;D) old'!$B$103,Model!$AW$2699)</f>
        <v>-0.2288311629</v>
      </c>
      <c r="BE2748" s="373">
        <f>PPMT('Assumptions (T&amp;D) old'!$B$100,Model!AE$1,'Assumptions (T&amp;D) old'!$B$103,Model!$AW$2699)</f>
        <v>-0.2397006431</v>
      </c>
      <c r="BF2748" s="373">
        <f>PPMT('Assumptions (T&amp;D) old'!$B$100,Model!AF$1,'Assumptions (T&amp;D) old'!$B$103,Model!$AW$2699)</f>
        <v>-0.2510864236</v>
      </c>
      <c r="BG2748" s="373">
        <f>PPMT('Assumptions (T&amp;D) old'!$B$100,Model!AG$1,'Assumptions (T&amp;D) old'!$B$103,Model!$AW$2699)</f>
        <v>-0.2630130288</v>
      </c>
      <c r="BH2748" s="373">
        <f>PPMT('Assumptions (T&amp;D) old'!$B$100,Model!AH$1,'Assumptions (T&amp;D) old'!$B$103,Model!$AW$2699)</f>
        <v>-0.2755061476</v>
      </c>
      <c r="BI2748" s="373">
        <f>PPMT('Assumptions (T&amp;D) old'!$B$100,Model!AI$1,'Assumptions (T&amp;D) old'!$B$103,Model!$AW$2699)</f>
        <v>-0.2885926896</v>
      </c>
      <c r="BJ2748" s="373">
        <f>PPMT('Assumptions (T&amp;D) old'!$B$100,Model!AJ$1,'Assumptions (T&amp;D) old'!$B$103,Model!$AW$2699)</f>
        <v>-0.3023008424</v>
      </c>
      <c r="BK2748" s="373">
        <f>PPMT('Assumptions (T&amp;D) old'!$B$100,Model!AK$1,'Assumptions (T&amp;D) old'!$B$103,Model!$AW$2699)</f>
        <v>-0.3166601324</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-0.1388723288</v>
      </c>
      <c r="AY2749" s="373">
        <f>PPMT('Assumptions (T&amp;D) old'!$B$100,Model!X$1,'Assumptions (T&amp;D) old'!$B$103,Model!$AX$2699)</f>
        <v>-0.1454687644</v>
      </c>
      <c r="AZ2749" s="373">
        <f>PPMT('Assumptions (T&amp;D) old'!$B$100,Model!Y$1,'Assumptions (T&amp;D) old'!$B$103,Model!$AX$2699)</f>
        <v>-0.1523785307</v>
      </c>
      <c r="BA2749" s="373">
        <f>PPMT('Assumptions (T&amp;D) old'!$B$100,Model!Z$1,'Assumptions (T&amp;D) old'!$B$103,Model!$AX$2699)</f>
        <v>-0.1596165109</v>
      </c>
      <c r="BB2749" s="373">
        <f>PPMT('Assumptions (T&amp;D) old'!$B$100,Model!AA$1,'Assumptions (T&amp;D) old'!$B$103,Model!$AX$2699)</f>
        <v>-0.1671982952</v>
      </c>
      <c r="BC2749" s="373">
        <f>PPMT('Assumptions (T&amp;D) old'!$B$100,Model!AB$1,'Assumptions (T&amp;D) old'!$B$103,Model!$AX$2699)</f>
        <v>-0.1751402142</v>
      </c>
      <c r="BD2749" s="373">
        <f>PPMT('Assumptions (T&amp;D) old'!$B$100,Model!AC$1,'Assumptions (T&amp;D) old'!$B$103,Model!$AX$2699)</f>
        <v>-0.1834593743</v>
      </c>
      <c r="BE2749" s="373">
        <f>PPMT('Assumptions (T&amp;D) old'!$B$100,Model!AD$1,'Assumptions (T&amp;D) old'!$B$103,Model!$AX$2699)</f>
        <v>-0.1921736946</v>
      </c>
      <c r="BF2749" s="373">
        <f>PPMT('Assumptions (T&amp;D) old'!$B$100,Model!AE$1,'Assumptions (T&amp;D) old'!$B$103,Model!$AX$2699)</f>
        <v>-0.2013019451</v>
      </c>
      <c r="BG2749" s="373">
        <f>PPMT('Assumptions (T&amp;D) old'!$B$100,Model!AF$1,'Assumptions (T&amp;D) old'!$B$103,Model!$AX$2699)</f>
        <v>-0.2108637875</v>
      </c>
      <c r="BH2749" s="373">
        <f>PPMT('Assumptions (T&amp;D) old'!$B$100,Model!AG$1,'Assumptions (T&amp;D) old'!$B$103,Model!$AX$2699)</f>
        <v>-0.2208798174</v>
      </c>
      <c r="BI2749" s="373">
        <f>PPMT('Assumptions (T&amp;D) old'!$B$100,Model!AH$1,'Assumptions (T&amp;D) old'!$B$103,Model!$AX$2699)</f>
        <v>-0.2313716087</v>
      </c>
      <c r="BJ2749" s="373">
        <f>PPMT('Assumptions (T&amp;D) old'!$B$100,Model!AI$1,'Assumptions (T&amp;D) old'!$B$103,Model!$AX$2699)</f>
        <v>-0.2423617602</v>
      </c>
      <c r="BK2749" s="373">
        <f>PPMT('Assumptions (T&amp;D) old'!$B$100,Model!AJ$1,'Assumptions (T&amp;D) old'!$B$103,Model!$AX$2699)</f>
        <v>-0.2538739438</v>
      </c>
      <c r="BL2749" s="373">
        <f>PPMT('Assumptions (T&amp;D) old'!$B$100,Model!AK$1,'Assumptions (T&amp;D) old'!$B$103,Model!$AX$2699)</f>
        <v>-0.2659329561</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-0.1429431159</v>
      </c>
      <c r="AZ2750" s="373">
        <f>PPMT('Assumptions (T&amp;D) old'!$B$100,Model!X$1,'Assumptions (T&amp;D) old'!$B$103,Model!$AY$2699)</f>
        <v>-0.1497329139</v>
      </c>
      <c r="BA2750" s="373">
        <f>PPMT('Assumptions (T&amp;D) old'!$B$100,Model!Y$1,'Assumptions (T&amp;D) old'!$B$103,Model!$AY$2699)</f>
        <v>-0.1568452273</v>
      </c>
      <c r="BB2750" s="373">
        <f>PPMT('Assumptions (T&amp;D) old'!$B$100,Model!Z$1,'Assumptions (T&amp;D) old'!$B$103,Model!$AY$2699)</f>
        <v>-0.1642953756</v>
      </c>
      <c r="BC2750" s="373">
        <f>PPMT('Assumptions (T&amp;D) old'!$B$100,Model!AA$1,'Assumptions (T&amp;D) old'!$B$103,Model!$AY$2699)</f>
        <v>-0.1720994059</v>
      </c>
      <c r="BD2750" s="373">
        <f>PPMT('Assumptions (T&amp;D) old'!$B$100,Model!AB$1,'Assumptions (T&amp;D) old'!$B$103,Model!$AY$2699)</f>
        <v>-0.1802741277</v>
      </c>
      <c r="BE2750" s="373">
        <f>PPMT('Assumptions (T&amp;D) old'!$B$100,Model!AC$1,'Assumptions (T&amp;D) old'!$B$103,Model!$AY$2699)</f>
        <v>-0.1888371488</v>
      </c>
      <c r="BF2750" s="373">
        <f>PPMT('Assumptions (T&amp;D) old'!$B$100,Model!AD$1,'Assumptions (T&amp;D) old'!$B$103,Model!$AY$2699)</f>
        <v>-0.1978069133</v>
      </c>
      <c r="BG2750" s="373">
        <f>PPMT('Assumptions (T&amp;D) old'!$B$100,Model!AE$1,'Assumptions (T&amp;D) old'!$B$103,Model!$AY$2699)</f>
        <v>-0.2072027417</v>
      </c>
      <c r="BH2750" s="373">
        <f>PPMT('Assumptions (T&amp;D) old'!$B$100,Model!AF$1,'Assumptions (T&amp;D) old'!$B$103,Model!$AY$2699)</f>
        <v>-0.217044872</v>
      </c>
      <c r="BI2750" s="373">
        <f>PPMT('Assumptions (T&amp;D) old'!$B$100,Model!AG$1,'Assumptions (T&amp;D) old'!$B$103,Model!$AY$2699)</f>
        <v>-0.2273545034</v>
      </c>
      <c r="BJ2750" s="373">
        <f>PPMT('Assumptions (T&amp;D) old'!$B$100,Model!AH$1,'Assumptions (T&amp;D) old'!$B$103,Model!$AY$2699)</f>
        <v>-0.2381538423</v>
      </c>
      <c r="BK2750" s="373">
        <f>PPMT('Assumptions (T&amp;D) old'!$B$100,Model!AI$1,'Assumptions (T&amp;D) old'!$B$103,Model!$AY$2699)</f>
        <v>-0.2494661498</v>
      </c>
      <c r="BL2750" s="373">
        <f>PPMT('Assumptions (T&amp;D) old'!$B$100,Model!AJ$1,'Assumptions (T&amp;D) old'!$B$103,Model!$AY$2699)</f>
        <v>-0.2613157919</v>
      </c>
      <c r="BM2750" s="373">
        <f>PPMT('Assumptions (T&amp;D) old'!$B$100,Model!AK$1,'Assumptions (T&amp;D) old'!$B$103,Model!$AY$2699)</f>
        <v>-0.273728292</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-0.1493684607</v>
      </c>
      <c r="BA2751" s="373">
        <f>PPMT('Assumptions (T&amp;D) old'!$B$100,Model!X$1,'Assumptions (T&amp;D) old'!$B$103,Model!$AZ$2699)</f>
        <v>-0.1564634625</v>
      </c>
      <c r="BB2751" s="373">
        <f>PPMT('Assumptions (T&amp;D) old'!$B$100,Model!Y$1,'Assumptions (T&amp;D) old'!$B$103,Model!$AZ$2699)</f>
        <v>-0.163895477</v>
      </c>
      <c r="BC2751" s="373">
        <f>PPMT('Assumptions (T&amp;D) old'!$B$100,Model!Z$1,'Assumptions (T&amp;D) old'!$B$103,Model!$AZ$2699)</f>
        <v>-0.1716805122</v>
      </c>
      <c r="BD2751" s="373">
        <f>PPMT('Assumptions (T&amp;D) old'!$B$100,Model!AA$1,'Assumptions (T&amp;D) old'!$B$103,Model!$AZ$2699)</f>
        <v>-0.1798353365</v>
      </c>
      <c r="BE2751" s="373">
        <f>PPMT('Assumptions (T&amp;D) old'!$B$100,Model!AB$1,'Assumptions (T&amp;D) old'!$B$103,Model!$AZ$2699)</f>
        <v>-0.188377515</v>
      </c>
      <c r="BF2751" s="373">
        <f>PPMT('Assumptions (T&amp;D) old'!$B$100,Model!AC$1,'Assumptions (T&amp;D) old'!$B$103,Model!$AZ$2699)</f>
        <v>-0.197325447</v>
      </c>
      <c r="BG2751" s="373">
        <f>PPMT('Assumptions (T&amp;D) old'!$B$100,Model!AD$1,'Assumptions (T&amp;D) old'!$B$103,Model!$AZ$2699)</f>
        <v>-0.2066984057</v>
      </c>
      <c r="BH2751" s="373">
        <f>PPMT('Assumptions (T&amp;D) old'!$B$100,Model!AE$1,'Assumptions (T&amp;D) old'!$B$103,Model!$AZ$2699)</f>
        <v>-0.21651658</v>
      </c>
      <c r="BI2751" s="373">
        <f>PPMT('Assumptions (T&amp;D) old'!$B$100,Model!AF$1,'Assumptions (T&amp;D) old'!$B$103,Model!$AZ$2699)</f>
        <v>-0.2268011175</v>
      </c>
      <c r="BJ2751" s="373">
        <f>PPMT('Assumptions (T&amp;D) old'!$B$100,Model!AG$1,'Assumptions (T&amp;D) old'!$B$103,Model!$AZ$2699)</f>
        <v>-0.2375741706</v>
      </c>
      <c r="BK2751" s="373">
        <f>PPMT('Assumptions (T&amp;D) old'!$B$100,Model!AH$1,'Assumptions (T&amp;D) old'!$B$103,Model!$AZ$2699)</f>
        <v>-0.2488589437</v>
      </c>
      <c r="BL2751" s="373">
        <f>PPMT('Assumptions (T&amp;D) old'!$B$100,Model!AI$1,'Assumptions (T&amp;D) old'!$B$103,Model!$AZ$2699)</f>
        <v>-0.2606797435</v>
      </c>
      <c r="BM2751" s="373">
        <f>PPMT('Assumptions (T&amp;D) old'!$B$100,Model!AJ$1,'Assumptions (T&amp;D) old'!$B$103,Model!$AZ$2699)</f>
        <v>-0.2730620313</v>
      </c>
      <c r="BN2751" s="373">
        <f>PPMT('Assumptions (T&amp;D) old'!$B$100,Model!AK$1,'Assumptions (T&amp;D) old'!$B$103,Model!$AZ$2699)</f>
        <v>-0.2860324778</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-0.1503273684</v>
      </c>
      <c r="BB2752" s="373">
        <f>PPMT('Assumptions (T&amp;D) old'!$B$100,Model!X$1,'Assumptions (T&amp;D) old'!$B$103,Model!$BA$2699)</f>
        <v>-0.1574679184</v>
      </c>
      <c r="BC2752" s="373">
        <f>PPMT('Assumptions (T&amp;D) old'!$B$100,Model!Y$1,'Assumptions (T&amp;D) old'!$B$103,Model!$BA$2699)</f>
        <v>-0.1649476446</v>
      </c>
      <c r="BD2752" s="373">
        <f>PPMT('Assumptions (T&amp;D) old'!$B$100,Model!Z$1,'Assumptions (T&amp;D) old'!$B$103,Model!$BA$2699)</f>
        <v>-0.1727826577</v>
      </c>
      <c r="BE2752" s="373">
        <f>PPMT('Assumptions (T&amp;D) old'!$B$100,Model!AA$1,'Assumptions (T&amp;D) old'!$B$103,Model!$BA$2699)</f>
        <v>-0.1809898339</v>
      </c>
      <c r="BF2752" s="373">
        <f>PPMT('Assumptions (T&amp;D) old'!$B$100,Model!AB$1,'Assumptions (T&amp;D) old'!$B$103,Model!$BA$2699)</f>
        <v>-0.189586851</v>
      </c>
      <c r="BG2752" s="373">
        <f>PPMT('Assumptions (T&amp;D) old'!$B$100,Model!AC$1,'Assumptions (T&amp;D) old'!$B$103,Model!$BA$2699)</f>
        <v>-0.1985922264</v>
      </c>
      <c r="BH2752" s="373">
        <f>PPMT('Assumptions (T&amp;D) old'!$B$100,Model!AD$1,'Assumptions (T&amp;D) old'!$B$103,Model!$BA$2699)</f>
        <v>-0.2080253572</v>
      </c>
      <c r="BI2752" s="373">
        <f>PPMT('Assumptions (T&amp;D) old'!$B$100,Model!AE$1,'Assumptions (T&amp;D) old'!$B$103,Model!$BA$2699)</f>
        <v>-0.2179065617</v>
      </c>
      <c r="BJ2752" s="373">
        <f>PPMT('Assumptions (T&amp;D) old'!$B$100,Model!AF$1,'Assumptions (T&amp;D) old'!$B$103,Model!$BA$2699)</f>
        <v>-0.2282571234</v>
      </c>
      <c r="BK2752" s="373">
        <f>PPMT('Assumptions (T&amp;D) old'!$B$100,Model!AG$1,'Assumptions (T&amp;D) old'!$B$103,Model!$BA$2699)</f>
        <v>-0.2390993367</v>
      </c>
      <c r="BL2752" s="373">
        <f>PPMT('Assumptions (T&amp;D) old'!$B$100,Model!AH$1,'Assumptions (T&amp;D) old'!$B$103,Model!$BA$2699)</f>
        <v>-0.2504565552</v>
      </c>
      <c r="BM2752" s="373">
        <f>PPMT('Assumptions (T&amp;D) old'!$B$100,Model!AI$1,'Assumptions (T&amp;D) old'!$B$103,Model!$BA$2699)</f>
        <v>-0.2623532416</v>
      </c>
      <c r="BN2752" s="373">
        <f>PPMT('Assumptions (T&amp;D) old'!$B$100,Model!AJ$1,'Assumptions (T&amp;D) old'!$B$103,Model!$BA$2699)</f>
        <v>-0.2748150206</v>
      </c>
      <c r="BO2752" s="373">
        <f>PPMT('Assumptions (T&amp;D) old'!$B$100,Model!AK$1,'Assumptions (T&amp;D) old'!$B$103,Model!$BA$2699)</f>
        <v>-0.287868734</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-0.004968264481</v>
      </c>
      <c r="D2753" s="372">
        <f t="array" ref="D2753">SUM(IF(ISERROR(D2754:D2804),"",D2754:D2804))</f>
        <v>-0.01910545389</v>
      </c>
      <c r="E2753" s="372">
        <f t="array" ref="E2753">SUM(IF(ISERROR(E2754:E2804),"",E2754:E2804))</f>
        <v>-0.03883528906</v>
      </c>
      <c r="F2753" s="372">
        <f t="array" ref="F2753">SUM(IF(ISERROR(F2754:F2804),"",F2754:F2804))</f>
        <v>-0.05853318514</v>
      </c>
      <c r="G2753" s="372">
        <f t="array" ref="G2753">SUM(IF(ISERROR(G2754:G2804),"",G2754:G2804))</f>
        <v>-0.06680647888</v>
      </c>
      <c r="H2753" s="372">
        <f t="array" ref="H2753">SUM(IF(ISERROR(H2754:H2804),"",H2754:H2804))</f>
        <v>-0.07449477512</v>
      </c>
      <c r="I2753" s="372">
        <f t="array" ref="I2753">SUM(IF(ISERROR(I2754:I2804),"",I2754:I2804))</f>
        <v>-0.08776574495</v>
      </c>
      <c r="J2753" s="372">
        <f t="array" ref="J2753">SUM(IF(ISERROR(J2754:J2804),"",J2754:J2804))</f>
        <v>-0.1006587098</v>
      </c>
      <c r="K2753" s="372">
        <f t="array" ref="K2753">SUM(IF(ISERROR(K2754:K2804),"",K2754:K2804))</f>
        <v>-0.1145085149</v>
      </c>
      <c r="L2753" s="372">
        <f t="array" ref="L2753">SUM(IF(ISERROR(L2754:L2804),"",L2754:L2804))</f>
        <v>-0.1261105456</v>
      </c>
      <c r="M2753" s="372">
        <f t="array" ref="M2753">SUM(IF(ISERROR(M2754:M2804),"",M2754:M2804))</f>
        <v>-0.1377636526</v>
      </c>
      <c r="N2753" s="372">
        <f t="array" ref="N2753">SUM(IF(ISERROR(N2754:N2804),"",N2754:N2804))</f>
        <v>-0.1576941195</v>
      </c>
      <c r="O2753" s="372">
        <f t="array" ref="O2753">SUM(IF(ISERROR(O2754:O2804),"",O2754:O2804))</f>
        <v>-0.1762925056</v>
      </c>
      <c r="P2753" s="372">
        <f t="array" ref="P2753">SUM(IF(ISERROR(P2754:P2804),"",P2754:P2804))</f>
        <v>-0.222760917</v>
      </c>
      <c r="Q2753" s="372">
        <f t="array" ref="Q2753">SUM(IF(ISERROR(Q2754:Q2804),"",Q2754:Q2804))</f>
        <v>-0.2632063261</v>
      </c>
      <c r="R2753" s="372">
        <f t="array" ref="R2753">SUM(IF(ISERROR(R2754:R2804),"",R2754:R2804))</f>
        <v>-0.2851313735</v>
      </c>
      <c r="S2753" s="372">
        <f t="array" ref="S2753">SUM(IF(ISERROR(S2754:S2804),"",S2754:S2804))</f>
        <v>-0.3179496486</v>
      </c>
      <c r="T2753" s="372">
        <f t="array" ref="T2753">SUM(IF(ISERROR(T2754:T2804),"",T2754:T2804))</f>
        <v>-0.3454453263</v>
      </c>
      <c r="U2753" s="372">
        <f t="array" ref="U2753">SUM(IF(ISERROR(U2754:U2804),"",U2754:U2804))</f>
        <v>-0.3717279431</v>
      </c>
      <c r="V2753" s="372">
        <f t="array" ref="V2753">SUM(IF(ISERROR(V2754:V2804),"",V2754:V2804))</f>
        <v>-0.3980949855</v>
      </c>
      <c r="W2753" s="372">
        <f t="array" ref="W2753">SUM(IF(ISERROR(W2754:W2804),"",W2754:W2804))</f>
        <v>-0.4236113133</v>
      </c>
      <c r="X2753" s="372">
        <f t="array" ref="X2753">SUM(IF(ISERROR(X2754:X2804),"",X2754:X2804))</f>
        <v>-0.4498474513</v>
      </c>
      <c r="Y2753" s="372">
        <f t="array" ref="Y2753">SUM(IF(ISERROR(Y2754:Y2804),"",Y2754:Y2804))</f>
        <v>-0.4750497552</v>
      </c>
      <c r="Z2753" s="372">
        <f t="array" ref="Z2753">SUM(IF(ISERROR(Z2754:Z2804),"",Z2754:Z2804))</f>
        <v>-0.4990942112</v>
      </c>
      <c r="AA2753" s="372">
        <f t="array" ref="AA2753">SUM(IF(ISERROR(AA2754:AA2804),"",AA2754:AA2804))</f>
        <v>-0.5219811471</v>
      </c>
      <c r="AB2753" s="372">
        <f t="array" ref="AB2753">SUM(IF(ISERROR(AB2754:AB2804),"",AB2754:AB2804))</f>
        <v>-0.5434177568</v>
      </c>
      <c r="AC2753" s="372">
        <f t="array" ref="AC2753">SUM(IF(ISERROR(AC2754:AC2804),"",AC2754:AC2804))</f>
        <v>-0.5636885251</v>
      </c>
      <c r="AD2753" s="372">
        <f t="array" ref="AD2753">SUM(IF(ISERROR(AD2754:AD2804),"",AD2754:AD2804))</f>
        <v>-0.5835529602</v>
      </c>
      <c r="AE2753" s="372">
        <f t="array" ref="AE2753">SUM(IF(ISERROR(AE2754:AE2804),"",AE2754:AE2804))</f>
        <v>-0.6015460496</v>
      </c>
      <c r="AF2753" s="372">
        <f t="array" ref="AF2753">SUM(IF(ISERROR(AF2754:AF2804),"",AF2754:AF2804))</f>
        <v>-0.6299197817</v>
      </c>
      <c r="AG2753" s="372">
        <f t="array" ref="AG2753">SUM(IF(ISERROR(AG2754:AG2804),"",AG2754:AG2804))</f>
        <v>-0.6524270821</v>
      </c>
      <c r="AH2753" s="372">
        <f t="array" ref="AH2753">SUM(IF(ISERROR(AH2754:AH2804),"",AH2754:AH2804))</f>
        <v>-0.6750448865</v>
      </c>
      <c r="AI2753" s="372">
        <f t="array" ref="AI2753">SUM(IF(ISERROR(AI2754:AI2804),"",AI2754:AI2804))</f>
        <v>-0.6959807847</v>
      </c>
      <c r="AJ2753" s="372">
        <f t="array" ref="AJ2753">SUM(IF(ISERROR(AJ2754:AJ2804),"",AJ2754:AJ2804))</f>
        <v>-0.7244118487</v>
      </c>
      <c r="AK2753" s="372">
        <f t="array" ref="AK2753">SUM(IF(ISERROR(AK2754:AK2804),"",AK2754:AK2804))</f>
        <v>-0.7568445586</v>
      </c>
      <c r="AL2753" s="372">
        <f t="array" ref="AL2753">SUM(IF(ISERROR(AL2754:AL2804),"",AL2754:AL2804))</f>
        <v>-0.8009652765</v>
      </c>
      <c r="AM2753" s="372">
        <f t="array" ref="AM2753">SUM(IF(ISERROR(AM2754:AM2804),"",AM2754:AM2804))</f>
        <v>-0.8622869258</v>
      </c>
      <c r="AN2753" s="372">
        <f t="array" ref="AN2753">SUM(IF(ISERROR(AN2754:AN2804),"",AN2754:AN2804))</f>
        <v>-0.9087001382</v>
      </c>
      <c r="AO2753" s="372">
        <f t="array" ref="AO2753">SUM(IF(ISERROR(AO2754:AO2804),"",AO2754:AO2804))</f>
        <v>-0.934876416</v>
      </c>
      <c r="AP2753" s="372">
        <f t="array" ref="AP2753">SUM(IF(ISERROR(AP2754:AP2804),"",AP2754:AP2804))</f>
        <v>-0.9595133068</v>
      </c>
      <c r="AQ2753" s="372">
        <f t="array" ref="AQ2753">SUM(IF(ISERROR(AQ2754:AQ2804),"",AQ2754:AQ2804))</f>
        <v>-1.00063583</v>
      </c>
      <c r="AR2753" s="372">
        <f t="array" ref="AR2753">SUM(IF(ISERROR(AR2754:AR2804),"",AR2754:AR2804))</f>
        <v>-1.020239519</v>
      </c>
      <c r="AS2753" s="372">
        <f t="array" ref="AS2753">SUM(IF(ISERROR(AS2754:AS2804),"",AS2754:AS2804))</f>
        <v>-1.067694644</v>
      </c>
      <c r="AT2753" s="372">
        <f t="array" ref="AT2753">SUM(IF(ISERROR(AT2754:AT2804),"",AT2754:AT2804))</f>
        <v>-1.136506178</v>
      </c>
      <c r="AU2753" s="372">
        <f t="array" ref="AU2753">SUM(IF(ISERROR(AU2754:AU2804),"",AU2754:AU2804))</f>
        <v>-1.190020508</v>
      </c>
      <c r="AV2753" s="372">
        <f t="array" ref="AV2753">SUM(IF(ISERROR(AV2754:AV2804),"",AV2754:AV2804))</f>
        <v>-1.236855988</v>
      </c>
      <c r="AW2753" s="372">
        <f t="array" ref="AW2753">SUM(IF(ISERROR(AW2754:AW2804),"",AW2754:AW2804))</f>
        <v>-1.279425723</v>
      </c>
      <c r="AX2753" s="372">
        <f t="array" ref="AX2753">SUM(IF(ISERROR(AX2754:AX2804),"",AX2754:AX2804))</f>
        <v>-1.290069329</v>
      </c>
      <c r="AY2753" s="372">
        <f t="array" ref="AY2753">SUM(IF(ISERROR(AY2754:AY2804),"",AY2754:AY2804))</f>
        <v>-1.300561045</v>
      </c>
      <c r="AZ2753" s="372">
        <f t="array" ref="AZ2753">SUM(IF(ISERROR(AZ2754:AZ2804),"",AZ2754:AZ2804))</f>
        <v>-1.313804044</v>
      </c>
      <c r="BA2753" s="372">
        <f t="array" ref="BA2753">SUM(IF(ISERROR(BA2754:BA2804),"",BA2754:BA2804))</f>
        <v>-1.324465134</v>
      </c>
      <c r="BB2753" s="372">
        <f t="array" ref="BB2753">SUM(IF(ISERROR(BB2754:BB2804),"",BB2754:BB2804))</f>
        <v>-1.181550921</v>
      </c>
      <c r="BC2753" s="372">
        <f t="array" ref="BC2753">SUM(IF(ISERROR(BC2754:BC2804),"",BC2754:BC2804))</f>
        <v>-1.045287402</v>
      </c>
      <c r="BD2753" s="372">
        <f t="array" ref="BD2753">SUM(IF(ISERROR(BD2754:BD2804),"",BD2754:BD2804))</f>
        <v>-0.9150054486</v>
      </c>
      <c r="BE2753" s="372">
        <f t="array" ref="BE2753">SUM(IF(ISERROR(BE2754:BE2804),"",BE2754:BE2804))</f>
        <v>-0.7894547344</v>
      </c>
      <c r="BF2753" s="372">
        <f t="array" ref="BF2753">SUM(IF(ISERROR(BF2754:BF2804),"",BF2754:BF2804))</f>
        <v>-0.6690233291</v>
      </c>
      <c r="BG2753" s="372">
        <f t="array" ref="BG2753">SUM(IF(ISERROR(BG2754:BG2804),"",BG2754:BG2804))</f>
        <v>-0.5558279907</v>
      </c>
      <c r="BH2753" s="372">
        <f t="array" ref="BH2753">SUM(IF(ISERROR(BH2754:BH2804),"",BH2754:BH2804))</f>
        <v>-0.448569467</v>
      </c>
      <c r="BI2753" s="372">
        <f t="array" ref="BI2753">SUM(IF(ISERROR(BI2754:BI2804),"",BI2754:BI2804))</f>
        <v>-0.3504804477</v>
      </c>
      <c r="BJ2753" s="372">
        <f t="array" ref="BJ2753">SUM(IF(ISERROR(BJ2754:BJ2804),"",BJ2754:BJ2804))</f>
        <v>-0.2644608588</v>
      </c>
      <c r="BK2753" s="372">
        <f t="array" ref="BK2753">SUM(IF(ISERROR(BK2754:BK2804),"",BK2754:BK2804))</f>
        <v>-0.1901996591</v>
      </c>
      <c r="BL2753" s="372">
        <f t="array" ref="BL2753">SUM(IF(ISERROR(BL2754:BL2804),"",BL2754:BL2804))</f>
        <v>-0.1280716301</v>
      </c>
      <c r="BM2753" s="372">
        <f t="array" ref="BM2753">SUM(IF(ISERROR(BM2754:BM2804),"",BM2754:BM2804))</f>
        <v>-0.07874834037</v>
      </c>
      <c r="BN2753" s="372">
        <f t="array" ref="BN2753">SUM(IF(ISERROR(BN2754:BN2804),"",BN2754:BN2804))</f>
        <v>-0.04031402104</v>
      </c>
      <c r="BO2753" s="372">
        <f t="array" ref="BO2753">SUM(IF(ISERROR(BO2754:BO2804),"",BO2754:BO2804))</f>
        <v>-0.01367376487</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-0.004968264481</v>
      </c>
      <c r="D2754" s="373">
        <f>IPMT('Assumptions (T&amp;D) old'!$B$100,Model!X$1,'Assumptions (T&amp;D) old'!$B$103,Model!$C$2699)</f>
        <v>-0.004733657396</v>
      </c>
      <c r="E2754" s="373">
        <f>IPMT('Assumptions (T&amp;D) old'!$B$100,Model!Y$1,'Assumptions (T&amp;D) old'!$B$103,Model!$C$2699)</f>
        <v>-0.004487906474</v>
      </c>
      <c r="F2754" s="373">
        <f>IPMT('Assumptions (T&amp;D) old'!$B$100,Model!Z$1,'Assumptions (T&amp;D) old'!$B$103,Model!$C$2699)</f>
        <v>-0.004230482384</v>
      </c>
      <c r="G2754" s="373">
        <f>IPMT('Assumptions (T&amp;D) old'!$B$100,Model!AA$1,'Assumptions (T&amp;D) old'!$B$103,Model!$C$2699)</f>
        <v>-0.00396083065</v>
      </c>
      <c r="H2754" s="373">
        <f>IPMT('Assumptions (T&amp;D) old'!$B$100,Model!AB$1,'Assumptions (T&amp;D) old'!$B$103,Model!$C$2699)</f>
        <v>-0.003678370458</v>
      </c>
      <c r="I2754" s="373">
        <f>IPMT('Assumptions (T&amp;D) old'!$B$100,Model!AC$1,'Assumptions (T&amp;D) old'!$B$103,Model!$C$2699)</f>
        <v>-0.003382493407</v>
      </c>
      <c r="J2754" s="373">
        <f>IPMT('Assumptions (T&amp;D) old'!$B$100,Model!AD$1,'Assumptions (T&amp;D) old'!$B$103,Model!$C$2699)</f>
        <v>-0.003072562196</v>
      </c>
      <c r="K2754" s="373">
        <f>IPMT('Assumptions (T&amp;D) old'!$B$100,Model!AE$1,'Assumptions (T&amp;D) old'!$B$103,Model!$C$2699)</f>
        <v>-0.002747909253</v>
      </c>
      <c r="L2754" s="373">
        <f>IPMT('Assumptions (T&amp;D) old'!$B$100,Model!AF$1,'Assumptions (T&amp;D) old'!$B$103,Model!$C$2699)</f>
        <v>-0.002407835295</v>
      </c>
      <c r="M2754" s="373">
        <f>IPMT('Assumptions (T&amp;D) old'!$B$100,Model!AG$1,'Assumptions (T&amp;D) old'!$B$103,Model!$C$2699)</f>
        <v>-0.002051607824</v>
      </c>
      <c r="N2754" s="373">
        <f>IPMT('Assumptions (T&amp;D) old'!$B$100,Model!AH$1,'Assumptions (T&amp;D) old'!$B$103,Model!$C$2699)</f>
        <v>-0.001678459548</v>
      </c>
      <c r="O2754" s="373">
        <f>IPMT('Assumptions (T&amp;D) old'!$B$100,Model!AI$1,'Assumptions (T&amp;D) old'!$B$103,Model!$C$2699)</f>
        <v>-0.001287586729</v>
      </c>
      <c r="P2754" s="373">
        <f>IPMT('Assumptions (T&amp;D) old'!$B$100,Model!AJ$1,'Assumptions (T&amp;D) old'!$B$103,Model!$C$2699)</f>
        <v>-0.0008781474506</v>
      </c>
      <c r="Q2754" s="373">
        <f>IPMT('Assumptions (T&amp;D) old'!$B$100,Model!AK$1,'Assumptions (T&amp;D) old'!$B$103,Model!$C$2699)</f>
        <v>-0.0004492598068</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-0.01437179649</v>
      </c>
      <c r="E2755" s="373">
        <f>IPMT('Assumptions (T&amp;D) old'!$B$100,Model!X$1,'Assumptions (T&amp;D) old'!$B$103,Model!$D$2699)</f>
        <v>-0.01369314396</v>
      </c>
      <c r="F2755" s="373">
        <f>IPMT('Assumptions (T&amp;D) old'!$B$100,Model!Y$1,'Assumptions (T&amp;D) old'!$B$103,Model!$D$2699)</f>
        <v>-0.01298225543</v>
      </c>
      <c r="G2755" s="373">
        <f>IPMT('Assumptions (T&amp;D) old'!$B$100,Model!Z$1,'Assumptions (T&amp;D) old'!$B$103,Model!$D$2699)</f>
        <v>-0.0122375997</v>
      </c>
      <c r="H2755" s="373">
        <f>IPMT('Assumptions (T&amp;D) old'!$B$100,Model!AA$1,'Assumptions (T&amp;D) old'!$B$103,Model!$D$2699)</f>
        <v>-0.01145757281</v>
      </c>
      <c r="I2755" s="373">
        <f>IPMT('Assumptions (T&amp;D) old'!$B$100,Model!AB$1,'Assumptions (T&amp;D) old'!$B$103,Model!$D$2699)</f>
        <v>-0.01064049465</v>
      </c>
      <c r="J2755" s="373">
        <f>IPMT('Assumptions (T&amp;D) old'!$B$100,Model!AC$1,'Assumptions (T&amp;D) old'!$B$103,Model!$D$2699)</f>
        <v>-0.009784605283</v>
      </c>
      <c r="K2755" s="373">
        <f>IPMT('Assumptions (T&amp;D) old'!$B$100,Model!AD$1,'Assumptions (T&amp;D) old'!$B$103,Model!$D$2699)</f>
        <v>-0.008888061167</v>
      </c>
      <c r="L2755" s="373">
        <f>IPMT('Assumptions (T&amp;D) old'!$B$100,Model!AE$1,'Assumptions (T&amp;D) old'!$B$103,Model!$D$2699)</f>
        <v>-0.007948931205</v>
      </c>
      <c r="M2755" s="373">
        <f>IPMT('Assumptions (T&amp;D) old'!$B$100,Model!AF$1,'Assumptions (T&amp;D) old'!$B$103,Model!$D$2699)</f>
        <v>-0.00696519257</v>
      </c>
      <c r="N2755" s="373">
        <f>IPMT('Assumptions (T&amp;D) old'!$B$100,Model!AG$1,'Assumptions (T&amp;D) old'!$B$103,Model!$D$2699)</f>
        <v>-0.00593472635</v>
      </c>
      <c r="O2755" s="373">
        <f>IPMT('Assumptions (T&amp;D) old'!$B$100,Model!AH$1,'Assumptions (T&amp;D) old'!$B$103,Model!$D$2699)</f>
        <v>-0.004855312984</v>
      </c>
      <c r="P2755" s="373">
        <f>IPMT('Assumptions (T&amp;D) old'!$B$100,Model!AI$1,'Assumptions (T&amp;D) old'!$B$103,Model!$D$2699)</f>
        <v>-0.003724627484</v>
      </c>
      <c r="Q2755" s="373">
        <f>IPMT('Assumptions (T&amp;D) old'!$B$100,Model!AJ$1,'Assumptions (T&amp;D) old'!$B$103,Model!$D$2699)</f>
        <v>-0.002540234422</v>
      </c>
      <c r="R2755" s="373">
        <f>IPMT('Assumptions (T&amp;D) old'!$B$100,Model!AK$1,'Assumptions (T&amp;D) old'!$B$103,Model!$D$2699)</f>
        <v>-0.00129958269</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-0.02065423863</v>
      </c>
      <c r="F2756" s="373">
        <f>IPMT('Assumptions (T&amp;D) old'!$B$100,Model!X$1,'Assumptions (T&amp;D) old'!$B$103,Model!$E$2699)</f>
        <v>-0.01967892205</v>
      </c>
      <c r="G2756" s="373">
        <f>IPMT('Assumptions (T&amp;D) old'!$B$100,Model!Y$1,'Assumptions (T&amp;D) old'!$B$103,Model!$E$2699)</f>
        <v>-0.01865727794</v>
      </c>
      <c r="H2756" s="373">
        <f>IPMT('Assumptions (T&amp;D) old'!$B$100,Model!Z$1,'Assumptions (T&amp;D) old'!$B$103,Model!$E$2699)</f>
        <v>-0.01758710573</v>
      </c>
      <c r="I2756" s="373">
        <f>IPMT('Assumptions (T&amp;D) old'!$B$100,Model!AA$1,'Assumptions (T&amp;D) old'!$B$103,Model!$E$2699)</f>
        <v>-0.01646610033</v>
      </c>
      <c r="J2756" s="373">
        <f>IPMT('Assumptions (T&amp;D) old'!$B$100,Model!AB$1,'Assumptions (T&amp;D) old'!$B$103,Model!$E$2699)</f>
        <v>-0.01529184719</v>
      </c>
      <c r="K2756" s="373">
        <f>IPMT('Assumptions (T&amp;D) old'!$B$100,Model!AC$1,'Assumptions (T&amp;D) old'!$B$103,Model!$E$2699)</f>
        <v>-0.01406181701</v>
      </c>
      <c r="L2756" s="373">
        <f>IPMT('Assumptions (T&amp;D) old'!$B$100,Model!AD$1,'Assumptions (T&amp;D) old'!$B$103,Model!$E$2699)</f>
        <v>-0.01277336041</v>
      </c>
      <c r="M2756" s="373">
        <f>IPMT('Assumptions (T&amp;D) old'!$B$100,Model!AE$1,'Assumptions (T&amp;D) old'!$B$103,Model!$E$2699)</f>
        <v>-0.01142370211</v>
      </c>
      <c r="N2756" s="373">
        <f>IPMT('Assumptions (T&amp;D) old'!$B$100,Model!AF$1,'Assumptions (T&amp;D) old'!$B$103,Model!$E$2699)</f>
        <v>-0.01000993505</v>
      </c>
      <c r="O2756" s="373">
        <f>IPMT('Assumptions (T&amp;D) old'!$B$100,Model!AG$1,'Assumptions (T&amp;D) old'!$B$103,Model!$E$2699)</f>
        <v>-0.008529014052</v>
      </c>
      <c r="P2756" s="373">
        <f>IPMT('Assumptions (T&amp;D) old'!$B$100,Model!AH$1,'Assumptions (T&amp;D) old'!$B$103,Model!$E$2699)</f>
        <v>-0.006977749306</v>
      </c>
      <c r="Q2756" s="373">
        <f>IPMT('Assumptions (T&amp;D) old'!$B$100,Model!AI$1,'Assumptions (T&amp;D) old'!$B$103,Model!$E$2699)</f>
        <v>-0.005352799485</v>
      </c>
      <c r="R2756" s="373">
        <f>IPMT('Assumptions (T&amp;D) old'!$B$100,Model!AJ$1,'Assumptions (T&amp;D) old'!$B$103,Model!$E$2699)</f>
        <v>-0.003650664547</v>
      </c>
      <c r="S2756" s="373">
        <f>IPMT('Assumptions (T&amp;D) old'!$B$100,Model!AK$1,'Assumptions (T&amp;D) old'!$B$103,Model!$E$2699)</f>
        <v>-0.001867678199</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-0.02164152527</v>
      </c>
      <c r="G2757" s="373">
        <f>IPMT('Assumptions (T&amp;D) old'!$B$100,Model!X$1,'Assumptions (T&amp;D) old'!$B$103,Model!$F$2699)</f>
        <v>-0.0206195879</v>
      </c>
      <c r="H2757" s="373">
        <f>IPMT('Assumptions (T&amp;D) old'!$B$100,Model!Y$1,'Assumptions (T&amp;D) old'!$B$103,Model!$F$2699)</f>
        <v>-0.0195491085</v>
      </c>
      <c r="I2757" s="373">
        <f>IPMT('Assumptions (T&amp;D) old'!$B$100,Model!Z$1,'Assumptions (T&amp;D) old'!$B$103,Model!$F$2699)</f>
        <v>-0.01842778133</v>
      </c>
      <c r="J2757" s="373">
        <f>IPMT('Assumptions (T&amp;D) old'!$B$100,Model!AA$1,'Assumptions (T&amp;D) old'!$B$103,Model!$F$2699)</f>
        <v>-0.01725319112</v>
      </c>
      <c r="K2757" s="373">
        <f>IPMT('Assumptions (T&amp;D) old'!$B$100,Model!AB$1,'Assumptions (T&amp;D) old'!$B$103,Model!$F$2699)</f>
        <v>-0.01602280787</v>
      </c>
      <c r="L2757" s="373">
        <f>IPMT('Assumptions (T&amp;D) old'!$B$100,Model!AC$1,'Assumptions (T&amp;D) old'!$B$103,Model!$F$2699)</f>
        <v>-0.01473398142</v>
      </c>
      <c r="M2757" s="373">
        <f>IPMT('Assumptions (T&amp;D) old'!$B$100,Model!AD$1,'Assumptions (T&amp;D) old'!$B$103,Model!$F$2699)</f>
        <v>-0.01338393571</v>
      </c>
      <c r="N2757" s="373">
        <f>IPMT('Assumptions (T&amp;D) old'!$B$100,Model!AE$1,'Assumptions (T&amp;D) old'!$B$103,Model!$F$2699)</f>
        <v>-0.01196976284</v>
      </c>
      <c r="O2757" s="373">
        <f>IPMT('Assumptions (T&amp;D) old'!$B$100,Model!AF$1,'Assumptions (T&amp;D) old'!$B$103,Model!$F$2699)</f>
        <v>-0.01048841675</v>
      </c>
      <c r="P2757" s="373">
        <f>IPMT('Assumptions (T&amp;D) old'!$B$100,Model!AG$1,'Assumptions (T&amp;D) old'!$B$103,Model!$F$2699)</f>
        <v>-0.008936706718</v>
      </c>
      <c r="Q2757" s="373">
        <f>IPMT('Assumptions (T&amp;D) old'!$B$100,Model!AH$1,'Assumptions (T&amp;D) old'!$B$103,Model!$F$2699)</f>
        <v>-0.007311290463</v>
      </c>
      <c r="R2757" s="373">
        <f>IPMT('Assumptions (T&amp;D) old'!$B$100,Model!AI$1,'Assumptions (T&amp;D) old'!$B$103,Model!$F$2699)</f>
        <v>-0.005608666936</v>
      </c>
      <c r="S2757" s="373">
        <f>IPMT('Assumptions (T&amp;D) old'!$B$100,Model!AJ$1,'Assumptions (T&amp;D) old'!$B$103,Model!$F$2699)</f>
        <v>-0.003825168792</v>
      </c>
      <c r="T2757" s="373">
        <f>IPMT('Assumptions (T&amp;D) old'!$B$100,Model!AK$1,'Assumptions (T&amp;D) old'!$B$103,Model!$F$2699)</f>
        <v>-0.001956954486</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-0.0113311827</v>
      </c>
      <c r="H2758" s="373">
        <f>IPMT('Assumptions (T&amp;D) old'!$B$100,Model!X$1,'Assumptions (T&amp;D) old'!$B$103,Model!$G$2699)</f>
        <v>-0.0107961114</v>
      </c>
      <c r="I2758" s="373">
        <f>IPMT('Assumptions (T&amp;D) old'!$B$100,Model!Y$1,'Assumptions (T&amp;D) old'!$B$103,Model!$G$2699)</f>
        <v>-0.01023562421</v>
      </c>
      <c r="J2758" s="373">
        <f>IPMT('Assumptions (T&amp;D) old'!$B$100,Model!Z$1,'Assumptions (T&amp;D) old'!$B$103,Model!$G$2699)</f>
        <v>-0.00964851388</v>
      </c>
      <c r="K2758" s="373">
        <f>IPMT('Assumptions (T&amp;D) old'!$B$100,Model!AA$1,'Assumptions (T&amp;D) old'!$B$103,Model!$G$2699)</f>
        <v>-0.00903351581</v>
      </c>
      <c r="L2758" s="373">
        <f>IPMT('Assumptions (T&amp;D) old'!$B$100,Model!AB$1,'Assumptions (T&amp;D) old'!$B$103,Model!$G$2699)</f>
        <v>-0.008389305332</v>
      </c>
      <c r="M2758" s="373">
        <f>IPMT('Assumptions (T&amp;D) old'!$B$100,Model!AC$1,'Assumptions (T&amp;D) old'!$B$103,Model!$G$2699)</f>
        <v>-0.007714494855</v>
      </c>
      <c r="N2758" s="373">
        <f>IPMT('Assumptions (T&amp;D) old'!$B$100,Model!AD$1,'Assumptions (T&amp;D) old'!$B$103,Model!$G$2699)</f>
        <v>-0.007007630882</v>
      </c>
      <c r="O2758" s="373">
        <f>IPMT('Assumptions (T&amp;D) old'!$B$100,Model!AE$1,'Assumptions (T&amp;D) old'!$B$103,Model!$G$2699)</f>
        <v>-0.006267190869</v>
      </c>
      <c r="P2758" s="373">
        <f>IPMT('Assumptions (T&amp;D) old'!$B$100,Model!AF$1,'Assumptions (T&amp;D) old'!$B$103,Model!$G$2699)</f>
        <v>-0.005491579956</v>
      </c>
      <c r="Q2758" s="373">
        <f>IPMT('Assumptions (T&amp;D) old'!$B$100,Model!AG$1,'Assumptions (T&amp;D) old'!$B$103,Model!$G$2699)</f>
        <v>-0.004679127524</v>
      </c>
      <c r="R2758" s="373">
        <f>IPMT('Assumptions (T&amp;D) old'!$B$100,Model!AH$1,'Assumptions (T&amp;D) old'!$B$103,Model!$G$2699)</f>
        <v>-0.003828083602</v>
      </c>
      <c r="S2758" s="373">
        <f>IPMT('Assumptions (T&amp;D) old'!$B$100,Model!AI$1,'Assumptions (T&amp;D) old'!$B$103,Model!$G$2699)</f>
        <v>-0.002936615094</v>
      </c>
      <c r="T2758" s="373">
        <f>IPMT('Assumptions (T&amp;D) old'!$B$100,Model!AJ$1,'Assumptions (T&amp;D) old'!$B$103,Model!$G$2699)</f>
        <v>-0.002002801831</v>
      </c>
      <c r="U2758" s="373">
        <f>IPMT('Assumptions (T&amp;D) old'!$B$100,Model!AK$1,'Assumptions (T&amp;D) old'!$B$103,Model!$G$2699)</f>
        <v>-0.001024632439</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-0.01142650623</v>
      </c>
      <c r="I2759" s="373">
        <f>IPMT('Assumptions (T&amp;D) old'!$B$100,Model!X$1,'Assumptions (T&amp;D) old'!$B$103,Model!$H$2699)</f>
        <v>-0.01088693364</v>
      </c>
      <c r="J2759" s="373">
        <f>IPMT('Assumptions (T&amp;D) old'!$B$100,Model!Y$1,'Assumptions (T&amp;D) old'!$B$103,Model!$H$2699)</f>
        <v>-0.01032173136</v>
      </c>
      <c r="K2759" s="373">
        <f>IPMT('Assumptions (T&amp;D) old'!$B$100,Model!Z$1,'Assumptions (T&amp;D) old'!$B$103,Model!$H$2699)</f>
        <v>-0.009729681964</v>
      </c>
      <c r="L2759" s="373">
        <f>IPMT('Assumptions (T&amp;D) old'!$B$100,Model!AA$1,'Assumptions (T&amp;D) old'!$B$103,Model!$H$2699)</f>
        <v>-0.009109510225</v>
      </c>
      <c r="M2759" s="373">
        <f>IPMT('Assumptions (T&amp;D) old'!$B$100,Model!AB$1,'Assumptions (T&amp;D) old'!$B$103,Model!$H$2699)</f>
        <v>-0.008459880328</v>
      </c>
      <c r="N2759" s="373">
        <f>IPMT('Assumptions (T&amp;D) old'!$B$100,Model!AC$1,'Assumptions (T&amp;D) old'!$B$103,Model!$H$2699)</f>
        <v>-0.007779393012</v>
      </c>
      <c r="O2759" s="373">
        <f>IPMT('Assumptions (T&amp;D) old'!$B$100,Model!AD$1,'Assumptions (T&amp;D) old'!$B$103,Model!$H$2699)</f>
        <v>-0.007066582548</v>
      </c>
      <c r="P2759" s="373">
        <f>IPMT('Assumptions (T&amp;D) old'!$B$100,Model!AE$1,'Assumptions (T&amp;D) old'!$B$103,Model!$H$2699)</f>
        <v>-0.006319913586</v>
      </c>
      <c r="Q2759" s="373">
        <f>IPMT('Assumptions (T&amp;D) old'!$B$100,Model!AF$1,'Assumptions (T&amp;D) old'!$B$103,Model!$H$2699)</f>
        <v>-0.00553777785</v>
      </c>
      <c r="R2759" s="373">
        <f>IPMT('Assumptions (T&amp;D) old'!$B$100,Model!AG$1,'Assumptions (T&amp;D) old'!$B$103,Model!$H$2699)</f>
        <v>-0.004718490665</v>
      </c>
      <c r="S2759" s="373">
        <f>IPMT('Assumptions (T&amp;D) old'!$B$100,Model!AH$1,'Assumptions (T&amp;D) old'!$B$103,Model!$H$2699)</f>
        <v>-0.00386028734</v>
      </c>
      <c r="T2759" s="373">
        <f>IPMT('Assumptions (T&amp;D) old'!$B$100,Model!AI$1,'Assumptions (T&amp;D) old'!$B$103,Model!$H$2699)</f>
        <v>-0.002961319356</v>
      </c>
      <c r="U2759" s="373">
        <f>IPMT('Assumptions (T&amp;D) old'!$B$100,Model!AJ$1,'Assumptions (T&amp;D) old'!$B$103,Model!$H$2699)</f>
        <v>-0.002019650393</v>
      </c>
      <c r="V2759" s="373">
        <f>IPMT('Assumptions (T&amp;D) old'!$B$100,Model!AK$1,'Assumptions (T&amp;D) old'!$B$103,Model!$H$2699)</f>
        <v>-0.001033252155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-0.01772631738</v>
      </c>
      <c r="J2760" s="373">
        <f>IPMT('Assumptions (T&amp;D) old'!$B$100,Model!X$1,'Assumptions (T&amp;D) old'!$B$103,Model!$I$2699)</f>
        <v>-0.01688926056</v>
      </c>
      <c r="K2760" s="373">
        <f>IPMT('Assumptions (T&amp;D) old'!$B$100,Model!Y$1,'Assumptions (T&amp;D) old'!$B$103,Model!$I$2699)</f>
        <v>-0.01601244355</v>
      </c>
      <c r="L2760" s="373">
        <f>IPMT('Assumptions (T&amp;D) old'!$B$100,Model!Z$1,'Assumptions (T&amp;D) old'!$B$103,Model!$I$2699)</f>
        <v>-0.01509397773</v>
      </c>
      <c r="M2760" s="373">
        <f>IPMT('Assumptions (T&amp;D) old'!$B$100,Model!AA$1,'Assumptions (T&amp;D) old'!$B$103,Model!$I$2699)</f>
        <v>-0.01413188478</v>
      </c>
      <c r="N2760" s="373">
        <f>IPMT('Assumptions (T&amp;D) old'!$B$100,Model!AB$1,'Assumptions (T&amp;D) old'!$B$103,Model!$I$2699)</f>
        <v>-0.01312409241</v>
      </c>
      <c r="O2760" s="373">
        <f>IPMT('Assumptions (T&amp;D) old'!$B$100,Model!AC$1,'Assumptions (T&amp;D) old'!$B$103,Model!$I$2699)</f>
        <v>-0.01206842991</v>
      </c>
      <c r="P2760" s="373">
        <f>IPMT('Assumptions (T&amp;D) old'!$B$100,Model!AD$1,'Assumptions (T&amp;D) old'!$B$103,Model!$I$2699)</f>
        <v>-0.01096262344</v>
      </c>
      <c r="Q2760" s="373">
        <f>IPMT('Assumptions (T&amp;D) old'!$B$100,Model!AE$1,'Assumptions (T&amp;D) old'!$B$103,Model!$I$2699)</f>
        <v>-0.009804291165</v>
      </c>
      <c r="R2760" s="373">
        <f>IPMT('Assumptions (T&amp;D) old'!$B$100,Model!AF$1,'Assumptions (T&amp;D) old'!$B$103,Model!$I$2699)</f>
        <v>-0.008590938104</v>
      </c>
      <c r="S2760" s="373">
        <f>IPMT('Assumptions (T&amp;D) old'!$B$100,Model!AG$1,'Assumptions (T&amp;D) old'!$B$103,Model!$I$2699)</f>
        <v>-0.007319950773</v>
      </c>
      <c r="T2760" s="373">
        <f>IPMT('Assumptions (T&amp;D) old'!$B$100,Model!AH$1,'Assumptions (T&amp;D) old'!$B$103,Model!$I$2699)</f>
        <v>-0.005988591543</v>
      </c>
      <c r="U2760" s="373">
        <f>IPMT('Assumptions (T&amp;D) old'!$B$100,Model!AI$1,'Assumptions (T&amp;D) old'!$B$103,Model!$I$2699)</f>
        <v>-0.004593992751</v>
      </c>
      <c r="V2760" s="373">
        <f>IPMT('Assumptions (T&amp;D) old'!$B$100,Model!AJ$1,'Assumptions (T&amp;D) old'!$B$103,Model!$I$2699)</f>
        <v>-0.003133150515</v>
      </c>
      <c r="W2760" s="373">
        <f>IPMT('Assumptions (T&amp;D) old'!$B$100,Model!AK$1,'Assumptions (T&amp;D) old'!$B$103,Model!$I$2699)</f>
        <v>-0.001602918273</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-0.01839699824</v>
      </c>
      <c r="K2761" s="373">
        <f>IPMT('Assumptions (T&amp;D) old'!$B$100,Model!X$1,'Assumptions (T&amp;D) old'!$B$103,Model!$J$2699)</f>
        <v>-0.01752827111</v>
      </c>
      <c r="L2761" s="373">
        <f>IPMT('Assumptions (T&amp;D) old'!$B$100,Model!Y$1,'Assumptions (T&amp;D) old'!$B$103,Model!$J$2699)</f>
        <v>-0.01661827945</v>
      </c>
      <c r="M2761" s="373">
        <f>IPMT('Assumptions (T&amp;D) old'!$B$100,Model!Z$1,'Assumptions (T&amp;D) old'!$B$103,Model!$J$2699)</f>
        <v>-0.01566506318</v>
      </c>
      <c r="N2761" s="373">
        <f>IPMT('Assumptions (T&amp;D) old'!$B$100,Model!AA$1,'Assumptions (T&amp;D) old'!$B$103,Model!$J$2699)</f>
        <v>-0.01466656913</v>
      </c>
      <c r="O2761" s="373">
        <f>IPMT('Assumptions (T&amp;D) old'!$B$100,Model!AB$1,'Assumptions (T&amp;D) old'!$B$103,Model!$J$2699)</f>
        <v>-0.01362064663</v>
      </c>
      <c r="P2761" s="373">
        <f>IPMT('Assumptions (T&amp;D) old'!$B$100,Model!AC$1,'Assumptions (T&amp;D) old'!$B$103,Model!$J$2699)</f>
        <v>-0.0125250428</v>
      </c>
      <c r="Q2761" s="373">
        <f>IPMT('Assumptions (T&amp;D) old'!$B$100,Model!AD$1,'Assumptions (T&amp;D) old'!$B$103,Model!$J$2699)</f>
        <v>-0.01137739779</v>
      </c>
      <c r="R2761" s="373">
        <f>IPMT('Assumptions (T&amp;D) old'!$B$100,Model!AE$1,'Assumptions (T&amp;D) old'!$B$103,Model!$J$2699)</f>
        <v>-0.01017523964</v>
      </c>
      <c r="S2761" s="373">
        <f>IPMT('Assumptions (T&amp;D) old'!$B$100,Model!AF$1,'Assumptions (T&amp;D) old'!$B$103,Model!$J$2699)</f>
        <v>-0.00891597898</v>
      </c>
      <c r="T2761" s="373">
        <f>IPMT('Assumptions (T&amp;D) old'!$B$100,Model!AG$1,'Assumptions (T&amp;D) old'!$B$103,Model!$J$2699)</f>
        <v>-0.007596903439</v>
      </c>
      <c r="U2761" s="373">
        <f>IPMT('Assumptions (T&amp;D) old'!$B$100,Model!AH$1,'Assumptions (T&amp;D) old'!$B$103,Model!$J$2699)</f>
        <v>-0.006215171809</v>
      </c>
      <c r="V2761" s="373">
        <f>IPMT('Assumptions (T&amp;D) old'!$B$100,Model!AI$1,'Assumptions (T&amp;D) old'!$B$103,Model!$J$2699)</f>
        <v>-0.004767807927</v>
      </c>
      <c r="W2761" s="373">
        <f>IPMT('Assumptions (T&amp;D) old'!$B$100,Model!AJ$1,'Assumptions (T&amp;D) old'!$B$103,Model!$J$2699)</f>
        <v>-0.003251694261</v>
      </c>
      <c r="X2761" s="373">
        <f>IPMT('Assumptions (T&amp;D) old'!$B$100,Model!AK$1,'Assumptions (T&amp;D) old'!$B$103,Model!$J$2699)</f>
        <v>-0.001663565196</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-0.02048400717</v>
      </c>
      <c r="L2762" s="373">
        <f>IPMT('Assumptions (T&amp;D) old'!$B$100,Model!X$1,'Assumptions (T&amp;D) old'!$B$103,Model!$K$2699)</f>
        <v>-0.01951672912</v>
      </c>
      <c r="M2762" s="373">
        <f>IPMT('Assumptions (T&amp;D) old'!$B$100,Model!Y$1,'Assumptions (T&amp;D) old'!$B$103,Model!$K$2699)</f>
        <v>-0.01850350535</v>
      </c>
      <c r="N2762" s="373">
        <f>IPMT('Assumptions (T&amp;D) old'!$B$100,Model!Z$1,'Assumptions (T&amp;D) old'!$B$103,Model!$K$2699)</f>
        <v>-0.01744215346</v>
      </c>
      <c r="O2762" s="373">
        <f>IPMT('Assumptions (T&amp;D) old'!$B$100,Model!AA$1,'Assumptions (T&amp;D) old'!$B$103,Model!$K$2699)</f>
        <v>-0.01633038735</v>
      </c>
      <c r="P2762" s="373">
        <f>IPMT('Assumptions (T&amp;D) old'!$B$100,Model!AB$1,'Assumptions (T&amp;D) old'!$B$103,Model!$K$2699)</f>
        <v>-0.01516581236</v>
      </c>
      <c r="Q2762" s="373">
        <f>IPMT('Assumptions (T&amp;D) old'!$B$100,Model!AC$1,'Assumptions (T&amp;D) old'!$B$103,Model!$K$2699)</f>
        <v>-0.01394592005</v>
      </c>
      <c r="R2762" s="373">
        <f>IPMT('Assumptions (T&amp;D) old'!$B$100,Model!AD$1,'Assumptions (T&amp;D) old'!$B$103,Model!$K$2699)</f>
        <v>-0.01266808285</v>
      </c>
      <c r="S2762" s="373">
        <f>IPMT('Assumptions (T&amp;D) old'!$B$100,Model!AE$1,'Assumptions (T&amp;D) old'!$B$103,Model!$K$2699)</f>
        <v>-0.01132954839</v>
      </c>
      <c r="T2762" s="373">
        <f>IPMT('Assumptions (T&amp;D) old'!$B$100,Model!AF$1,'Assumptions (T&amp;D) old'!$B$103,Model!$K$2699)</f>
        <v>-0.009927433542</v>
      </c>
      <c r="U2762" s="373">
        <f>IPMT('Assumptions (T&amp;D) old'!$B$100,Model!AG$1,'Assumptions (T&amp;D) old'!$B$103,Model!$K$2699)</f>
        <v>-0.008458718239</v>
      </c>
      <c r="V2762" s="373">
        <f>IPMT('Assumptions (T&amp;D) old'!$B$100,Model!AH$1,'Assumptions (T&amp;D) old'!$B$103,Model!$K$2699)</f>
        <v>-0.006920238959</v>
      </c>
      <c r="W2762" s="373">
        <f>IPMT('Assumptions (T&amp;D) old'!$B$100,Model!AI$1,'Assumptions (T&amp;D) old'!$B$103,Model!$K$2699)</f>
        <v>-0.005308681912</v>
      </c>
      <c r="X2762" s="373">
        <f>IPMT('Assumptions (T&amp;D) old'!$B$100,Model!AJ$1,'Assumptions (T&amp;D) old'!$B$103,Model!$K$2699)</f>
        <v>-0.003620575907</v>
      </c>
      <c r="Y2762" s="373">
        <f>IPMT('Assumptions (T&amp;D) old'!$B$100,Model!AK$1,'Assumptions (T&amp;D) old'!$B$103,Model!$K$2699)</f>
        <v>-0.001852284866</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-0.01951863538</v>
      </c>
      <c r="M2763" s="373">
        <f>IPMT('Assumptions (T&amp;D) old'!$B$100,Model!X$1,'Assumptions (T&amp;D) old'!$B$103,Model!$L$2699)</f>
        <v>-0.01859694328</v>
      </c>
      <c r="N2763" s="373">
        <f>IPMT('Assumptions (T&amp;D) old'!$B$100,Model!Y$1,'Assumptions (T&amp;D) old'!$B$103,Model!$L$2699)</f>
        <v>-0.0176314708</v>
      </c>
      <c r="O2763" s="373">
        <f>IPMT('Assumptions (T&amp;D) old'!$B$100,Model!Z$1,'Assumptions (T&amp;D) old'!$B$103,Model!$L$2699)</f>
        <v>-0.01662013838</v>
      </c>
      <c r="P2763" s="373">
        <f>IPMT('Assumptions (T&amp;D) old'!$B$100,Model!AA$1,'Assumptions (T&amp;D) old'!$B$103,Model!$L$2699)</f>
        <v>-0.01556076766</v>
      </c>
      <c r="Q2763" s="373">
        <f>IPMT('Assumptions (T&amp;D) old'!$B$100,Model!AB$1,'Assumptions (T&amp;D) old'!$B$103,Model!$L$2699)</f>
        <v>-0.01445107684</v>
      </c>
      <c r="R2763" s="373">
        <f>IPMT('Assumptions (T&amp;D) old'!$B$100,Model!AC$1,'Assumptions (T&amp;D) old'!$B$103,Model!$L$2699)</f>
        <v>-0.01328867571</v>
      </c>
      <c r="S2763" s="373">
        <f>IPMT('Assumptions (T&amp;D) old'!$B$100,Model!AD$1,'Assumptions (T&amp;D) old'!$B$103,Model!$L$2699)</f>
        <v>-0.01207106052</v>
      </c>
      <c r="T2763" s="373">
        <f>IPMT('Assumptions (T&amp;D) old'!$B$100,Model!AE$1,'Assumptions (T&amp;D) old'!$B$103,Model!$L$2699)</f>
        <v>-0.0107956086</v>
      </c>
      <c r="U2763" s="373">
        <f>IPMT('Assumptions (T&amp;D) old'!$B$100,Model!AF$1,'Assumptions (T&amp;D) old'!$B$103,Model!$L$2699)</f>
        <v>-0.009459572728</v>
      </c>
      <c r="V2763" s="373">
        <f>IPMT('Assumptions (T&amp;D) old'!$B$100,Model!AG$1,'Assumptions (T&amp;D) old'!$B$103,Model!$L$2699)</f>
        <v>-0.008060075147</v>
      </c>
      <c r="W2763" s="373">
        <f>IPMT('Assumptions (T&amp;D) old'!$B$100,Model!AH$1,'Assumptions (T&amp;D) old'!$B$103,Model!$L$2699)</f>
        <v>-0.006594101431</v>
      </c>
      <c r="X2763" s="373">
        <f>IPMT('Assumptions (T&amp;D) old'!$B$100,Model!AI$1,'Assumptions (T&amp;D) old'!$B$103,Model!$L$2699)</f>
        <v>-0.005058493963</v>
      </c>
      <c r="Y2763" s="373">
        <f>IPMT('Assumptions (T&amp;D) old'!$B$100,Model!AJ$1,'Assumptions (T&amp;D) old'!$B$103,Model!$L$2699)</f>
        <v>-0.00344994514</v>
      </c>
      <c r="Z2763" s="373">
        <f>IPMT('Assumptions (T&amp;D) old'!$B$100,Model!AK$1,'Assumptions (T&amp;D) old'!$B$103,Model!$L$2699)</f>
        <v>-0.001764990249</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-0.02086744256</v>
      </c>
      <c r="N2764" s="373">
        <f>IPMT('Assumptions (T&amp;D) old'!$B$100,Model!X$1,'Assumptions (T&amp;D) old'!$B$103,Model!$M$2699)</f>
        <v>-0.01988205825</v>
      </c>
      <c r="O2764" s="373">
        <f>IPMT('Assumptions (T&amp;D) old'!$B$100,Model!Y$1,'Assumptions (T&amp;D) old'!$B$103,Model!$M$2699)</f>
        <v>-0.01884986819</v>
      </c>
      <c r="P2764" s="373">
        <f>IPMT('Assumptions (T&amp;D) old'!$B$100,Model!Z$1,'Assumptions (T&amp;D) old'!$B$103,Model!$M$2699)</f>
        <v>-0.0177686491</v>
      </c>
      <c r="Q2764" s="373">
        <f>IPMT('Assumptions (T&amp;D) old'!$B$100,Model!AA$1,'Assumptions (T&amp;D) old'!$B$103,Model!$M$2699)</f>
        <v>-0.0166360721</v>
      </c>
      <c r="R2764" s="373">
        <f>IPMT('Assumptions (T&amp;D) old'!$B$100,Model!AB$1,'Assumptions (T&amp;D) old'!$B$103,Model!$M$2699)</f>
        <v>-0.01544969769</v>
      </c>
      <c r="S2764" s="373">
        <f>IPMT('Assumptions (T&amp;D) old'!$B$100,Model!AC$1,'Assumptions (T&amp;D) old'!$B$103,Model!$M$2699)</f>
        <v>-0.0142069705</v>
      </c>
      <c r="T2764" s="373">
        <f>IPMT('Assumptions (T&amp;D) old'!$B$100,Model!AD$1,'Assumptions (T&amp;D) old'!$B$103,Model!$M$2699)</f>
        <v>-0.01290521376</v>
      </c>
      <c r="U2764" s="373">
        <f>IPMT('Assumptions (T&amp;D) old'!$B$100,Model!AE$1,'Assumptions (T&amp;D) old'!$B$103,Model!$M$2699)</f>
        <v>-0.01154162359</v>
      </c>
      <c r="V2764" s="373">
        <f>IPMT('Assumptions (T&amp;D) old'!$B$100,Model!AF$1,'Assumptions (T&amp;D) old'!$B$103,Model!$M$2699)</f>
        <v>-0.01011326287</v>
      </c>
      <c r="W2764" s="373">
        <f>IPMT('Assumptions (T&amp;D) old'!$B$100,Model!AG$1,'Assumptions (T&amp;D) old'!$B$103,Model!$M$2699)</f>
        <v>-0.008617055029</v>
      </c>
      <c r="X2764" s="373">
        <f>IPMT('Assumptions (T&amp;D) old'!$B$100,Model!AH$1,'Assumptions (T&amp;D) old'!$B$103,Model!$M$2699)</f>
        <v>-0.007049777311</v>
      </c>
      <c r="Y2764" s="373">
        <f>IPMT('Assumptions (T&amp;D) old'!$B$100,Model!AI$1,'Assumptions (T&amp;D) old'!$B$103,Model!$M$2699)</f>
        <v>-0.005408053901</v>
      </c>
      <c r="Z2764" s="373">
        <f>IPMT('Assumptions (T&amp;D) old'!$B$100,Model!AJ$1,'Assumptions (T&amp;D) old'!$B$103,Model!$M$2699)</f>
        <v>-0.003688348629</v>
      </c>
      <c r="AA2764" s="373">
        <f>IPMT('Assumptions (T&amp;D) old'!$B$100,Model!AK$1,'Assumptions (T&amp;D) old'!$B$103,Model!$M$2699)</f>
        <v>-0.001886957357</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-0.03056786775</v>
      </c>
      <c r="O2765" s="373">
        <f>IPMT('Assumptions (T&amp;D) old'!$B$100,Model!X$1,'Assumptions (T&amp;D) old'!$B$103,Model!$N$2699)</f>
        <v>-0.02912441836</v>
      </c>
      <c r="P2765" s="373">
        <f>IPMT('Assumptions (T&amp;D) old'!$B$100,Model!Y$1,'Assumptions (T&amp;D) old'!$B$103,Model!$N$2699)</f>
        <v>-0.02761240512</v>
      </c>
      <c r="Q2765" s="373">
        <f>IPMT('Assumptions (T&amp;D) old'!$B$100,Model!Z$1,'Assumptions (T&amp;D) old'!$B$103,Model!$N$2699)</f>
        <v>-0.02602857125</v>
      </c>
      <c r="R2765" s="373">
        <f>IPMT('Assumptions (T&amp;D) old'!$B$100,Model!AA$1,'Assumptions (T&amp;D) old'!$B$103,Model!$N$2699)</f>
        <v>-0.02436950528</v>
      </c>
      <c r="S2765" s="373">
        <f>IPMT('Assumptions (T&amp;D) old'!$B$100,Model!AB$1,'Assumptions (T&amp;D) old'!$B$103,Model!$N$2699)</f>
        <v>-0.02263163367</v>
      </c>
      <c r="T2765" s="373">
        <f>IPMT('Assumptions (T&amp;D) old'!$B$100,Model!AC$1,'Assumptions (T&amp;D) old'!$B$103,Model!$N$2699)</f>
        <v>-0.02081121316</v>
      </c>
      <c r="U2765" s="373">
        <f>IPMT('Assumptions (T&amp;D) old'!$B$100,Model!AD$1,'Assumptions (T&amp;D) old'!$B$103,Model!$N$2699)</f>
        <v>-0.01890432267</v>
      </c>
      <c r="V2765" s="373">
        <f>IPMT('Assumptions (T&amp;D) old'!$B$100,Model!AE$1,'Assumptions (T&amp;D) old'!$B$103,Model!$N$2699)</f>
        <v>-0.01690685489</v>
      </c>
      <c r="W2765" s="373">
        <f>IPMT('Assumptions (T&amp;D) old'!$B$100,Model!AF$1,'Assumptions (T&amp;D) old'!$B$103,Model!$N$2699)</f>
        <v>-0.01481450739</v>
      </c>
      <c r="X2765" s="373">
        <f>IPMT('Assumptions (T&amp;D) old'!$B$100,Model!AG$1,'Assumptions (T&amp;D) old'!$B$103,Model!$N$2699)</f>
        <v>-0.01262277338</v>
      </c>
      <c r="Y2765" s="373">
        <f>IPMT('Assumptions (T&amp;D) old'!$B$100,Model!AH$1,'Assumptions (T&amp;D) old'!$B$103,Model!$N$2699)</f>
        <v>-0.01032693201</v>
      </c>
      <c r="Z2765" s="373">
        <f>IPMT('Assumptions (T&amp;D) old'!$B$100,Model!AI$1,'Assumptions (T&amp;D) old'!$B$103,Model!$N$2699)</f>
        <v>-0.007922038167</v>
      </c>
      <c r="AA2765" s="373">
        <f>IPMT('Assumptions (T&amp;D) old'!$B$100,Model!AJ$1,'Assumptions (T&amp;D) old'!$B$103,Model!$N$2699)</f>
        <v>-0.00540291187</v>
      </c>
      <c r="AB2765" s="373">
        <f>IPMT('Assumptions (T&amp;D) old'!$B$100,Model!AK$1,'Assumptions (T&amp;D) old'!$B$103,Model!$N$2699)</f>
        <v>-0.002764127074</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-0.0311845129</v>
      </c>
      <c r="P2766" s="373">
        <f>IPMT('Assumptions (T&amp;D) old'!$B$100,Model!X$1,'Assumptions (T&amp;D) old'!$B$103,Model!$O$2699)</f>
        <v>-0.02971194482</v>
      </c>
      <c r="Q2766" s="373">
        <f>IPMT('Assumptions (T&amp;D) old'!$B$100,Model!Y$1,'Assumptions (T&amp;D) old'!$B$103,Model!$O$2699)</f>
        <v>-0.02816942976</v>
      </c>
      <c r="R2766" s="373">
        <f>IPMT('Assumptions (T&amp;D) old'!$B$100,Model!Z$1,'Assumptions (T&amp;D) old'!$B$103,Model!$O$2699)</f>
        <v>-0.02655364524</v>
      </c>
      <c r="S2766" s="373">
        <f>IPMT('Assumptions (T&amp;D) old'!$B$100,Model!AA$1,'Assumptions (T&amp;D) old'!$B$103,Model!$O$2699)</f>
        <v>-0.02486111095</v>
      </c>
      <c r="T2766" s="373">
        <f>IPMT('Assumptions (T&amp;D) old'!$B$100,Model!AB$1,'Assumptions (T&amp;D) old'!$B$103,Model!$O$2699)</f>
        <v>-0.02308818128</v>
      </c>
      <c r="U2766" s="373">
        <f>IPMT('Assumptions (T&amp;D) old'!$B$100,Model!AC$1,'Assumptions (T&amp;D) old'!$B$103,Model!$O$2699)</f>
        <v>-0.02123103746</v>
      </c>
      <c r="V2766" s="373">
        <f>IPMT('Assumptions (T&amp;D) old'!$B$100,Model!AD$1,'Assumptions (T&amp;D) old'!$B$103,Model!$O$2699)</f>
        <v>-0.0192856793</v>
      </c>
      <c r="W2766" s="373">
        <f>IPMT('Assumptions (T&amp;D) old'!$B$100,Model!AE$1,'Assumptions (T&amp;D) old'!$B$103,Model!$O$2699)</f>
        <v>-0.01724791663</v>
      </c>
      <c r="X2766" s="373">
        <f>IPMT('Assumptions (T&amp;D) old'!$B$100,Model!AF$1,'Assumptions (T&amp;D) old'!$B$103,Model!$O$2699)</f>
        <v>-0.01511336023</v>
      </c>
      <c r="Y2766" s="373">
        <f>IPMT('Assumptions (T&amp;D) old'!$B$100,Model!AG$1,'Assumptions (T&amp;D) old'!$B$103,Model!$O$2699)</f>
        <v>-0.0128774124</v>
      </c>
      <c r="Z2766" s="373">
        <f>IPMT('Assumptions (T&amp;D) old'!$B$100,Model!AH$1,'Assumptions (T&amp;D) old'!$B$103,Model!$O$2699)</f>
        <v>-0.01053525705</v>
      </c>
      <c r="AA2766" s="373">
        <f>IPMT('Assumptions (T&amp;D) old'!$B$100,Model!AI$1,'Assumptions (T&amp;D) old'!$B$103,Model!$O$2699)</f>
        <v>-0.008081849326</v>
      </c>
      <c r="AB2766" s="373">
        <f>IPMT('Assumptions (T&amp;D) old'!$B$100,Model!AJ$1,'Assumptions (T&amp;D) old'!$B$103,Model!$O$2699)</f>
        <v>-0.005511904732</v>
      </c>
      <c r="AC2766" s="373">
        <f>IPMT('Assumptions (T&amp;D) old'!$B$100,Model!AK$1,'Assumptions (T&amp;D) old'!$B$103,Model!$O$2699)</f>
        <v>-0.002819887769</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-0.06112494723</v>
      </c>
      <c r="Q2767" s="373">
        <f>IPMT('Assumptions (T&amp;D) old'!$B$100,Model!X$1,'Assumptions (T&amp;D) old'!$B$103,Model!$P$2699)</f>
        <v>-0.05823855788</v>
      </c>
      <c r="R2767" s="373">
        <f>IPMT('Assumptions (T&amp;D) old'!$B$100,Model!Y$1,'Assumptions (T&amp;D) old'!$B$103,Model!$P$2699)</f>
        <v>-0.05521506504</v>
      </c>
      <c r="S2767" s="373">
        <f>IPMT('Assumptions (T&amp;D) old'!$B$100,Model!Z$1,'Assumptions (T&amp;D) old'!$B$103,Model!$P$2699)</f>
        <v>-0.05204795628</v>
      </c>
      <c r="T2767" s="373">
        <f>IPMT('Assumptions (T&amp;D) old'!$B$100,Model!AA$1,'Assumptions (T&amp;D) old'!$B$103,Model!$P$2699)</f>
        <v>-0.04873040986</v>
      </c>
      <c r="U2767" s="373">
        <f>IPMT('Assumptions (T&amp;D) old'!$B$100,Model!AB$1,'Assumptions (T&amp;D) old'!$B$103,Model!$P$2699)</f>
        <v>-0.04525527999</v>
      </c>
      <c r="V2767" s="373">
        <f>IPMT('Assumptions (T&amp;D) old'!$B$100,Model!AC$1,'Assumptions (T&amp;D) old'!$B$103,Model!$P$2699)</f>
        <v>-0.04161508145</v>
      </c>
      <c r="W2767" s="373">
        <f>IPMT('Assumptions (T&amp;D) old'!$B$100,Model!AD$1,'Assumptions (T&amp;D) old'!$B$103,Model!$P$2699)</f>
        <v>-0.03780197347</v>
      </c>
      <c r="X2767" s="373">
        <f>IPMT('Assumptions (T&amp;D) old'!$B$100,Model!AE$1,'Assumptions (T&amp;D) old'!$B$103,Model!$P$2699)</f>
        <v>-0.03380774287</v>
      </c>
      <c r="Y2767" s="373">
        <f>IPMT('Assumptions (T&amp;D) old'!$B$100,Model!AF$1,'Assumptions (T&amp;D) old'!$B$103,Model!$P$2699)</f>
        <v>-0.02962378632</v>
      </c>
      <c r="Z2767" s="373">
        <f>IPMT('Assumptions (T&amp;D) old'!$B$100,Model!AG$1,'Assumptions (T&amp;D) old'!$B$103,Model!$P$2699)</f>
        <v>-0.02524109182</v>
      </c>
      <c r="AA2767" s="373">
        <f>IPMT('Assumptions (T&amp;D) old'!$B$100,Model!AH$1,'Assumptions (T&amp;D) old'!$B$103,Model!$P$2699)</f>
        <v>-0.02065021934</v>
      </c>
      <c r="AB2767" s="373">
        <f>IPMT('Assumptions (T&amp;D) old'!$B$100,Model!AI$1,'Assumptions (T&amp;D) old'!$B$103,Model!$P$2699)</f>
        <v>-0.01584128042</v>
      </c>
      <c r="AC2767" s="373">
        <f>IPMT('Assumptions (T&amp;D) old'!$B$100,Model!AJ$1,'Assumptions (T&amp;D) old'!$B$103,Model!$P$2699)</f>
        <v>-0.0108039169</v>
      </c>
      <c r="AD2767" s="373">
        <f>IPMT('Assumptions (T&amp;D) old'!$B$100,Model!AK$1,'Assumptions (T&amp;D) old'!$B$103,Model!$P$2699)</f>
        <v>-0.005527278608</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-0.05868451975</v>
      </c>
      <c r="R2768" s="373">
        <f>IPMT('Assumptions (T&amp;D) old'!$B$100,Model!X$1,'Assumptions (T&amp;D) old'!$B$103,Model!$Q$2699)</f>
        <v>-0.05591337015</v>
      </c>
      <c r="S2768" s="373">
        <f>IPMT('Assumptions (T&amp;D) old'!$B$100,Model!Y$1,'Assumptions (T&amp;D) old'!$B$103,Model!$Q$2699)</f>
        <v>-0.05301059095</v>
      </c>
      <c r="T2768" s="373">
        <f>IPMT('Assumptions (T&amp;D) old'!$B$100,Model!Z$1,'Assumptions (T&amp;D) old'!$B$103,Model!$Q$2699)</f>
        <v>-0.04996992974</v>
      </c>
      <c r="U2768" s="373">
        <f>IPMT('Assumptions (T&amp;D) old'!$B$100,Model!AA$1,'Assumptions (T&amp;D) old'!$B$103,Model!$Q$2699)</f>
        <v>-0.04678483712</v>
      </c>
      <c r="V2768" s="373">
        <f>IPMT('Assumptions (T&amp;D) old'!$B$100,Model!AB$1,'Assumptions (T&amp;D) old'!$B$103,Model!$Q$2699)</f>
        <v>-0.0434484526</v>
      </c>
      <c r="W2768" s="373">
        <f>IPMT('Assumptions (T&amp;D) old'!$B$100,Model!AC$1,'Assumptions (T&amp;D) old'!$B$103,Model!$Q$2699)</f>
        <v>-0.03995358982</v>
      </c>
      <c r="X2768" s="373">
        <f>IPMT('Assumptions (T&amp;D) old'!$B$100,Model!AD$1,'Assumptions (T&amp;D) old'!$B$103,Model!$Q$2699)</f>
        <v>-0.03629272105</v>
      </c>
      <c r="Y2768" s="373">
        <f>IPMT('Assumptions (T&amp;D) old'!$B$100,Model!AE$1,'Assumptions (T&amp;D) old'!$B$103,Model!$Q$2699)</f>
        <v>-0.03245796102</v>
      </c>
      <c r="Z2768" s="373">
        <f>IPMT('Assumptions (T&amp;D) old'!$B$100,Model!AF$1,'Assumptions (T&amp;D) old'!$B$103,Model!$Q$2699)</f>
        <v>-0.02844104988</v>
      </c>
      <c r="AA2768" s="373">
        <f>IPMT('Assumptions (T&amp;D) old'!$B$100,Model!AG$1,'Assumptions (T&amp;D) old'!$B$103,Model!$Q$2699)</f>
        <v>-0.02423333547</v>
      </c>
      <c r="AB2768" s="373">
        <f>IPMT('Assumptions (T&amp;D) old'!$B$100,Model!AH$1,'Assumptions (T&amp;D) old'!$B$103,Model!$Q$2699)</f>
        <v>-0.01982575462</v>
      </c>
      <c r="AC2768" s="373">
        <f>IPMT('Assumptions (T&amp;D) old'!$B$100,Model!AI$1,'Assumptions (T&amp;D) old'!$B$103,Model!$Q$2699)</f>
        <v>-0.01520881368</v>
      </c>
      <c r="AD2768" s="373">
        <f>IPMT('Assumptions (T&amp;D) old'!$B$100,Model!AJ$1,'Assumptions (T&amp;D) old'!$B$103,Model!$Q$2699)</f>
        <v>-0.01037256805</v>
      </c>
      <c r="AE2768" s="373">
        <f>IPMT('Assumptions (T&amp;D) old'!$B$100,Model!AK$1,'Assumptions (T&amp;D) old'!$B$103,Model!$Q$2699)</f>
        <v>-0.005306600747</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-0.04380166535</v>
      </c>
      <c r="S2769" s="373">
        <f>IPMT('Assumptions (T&amp;D) old'!$B$100,Model!X$1,'Assumptions (T&amp;D) old'!$B$103,Model!$R$2699)</f>
        <v>-0.04173330102</v>
      </c>
      <c r="T2769" s="373">
        <f>IPMT('Assumptions (T&amp;D) old'!$B$100,Model!Y$1,'Assumptions (T&amp;D) old'!$B$103,Model!$R$2699)</f>
        <v>-0.03956668939</v>
      </c>
      <c r="U2769" s="373">
        <f>IPMT('Assumptions (T&amp;D) old'!$B$100,Model!Z$1,'Assumptions (T&amp;D) old'!$B$103,Model!$R$2699)</f>
        <v>-0.03729716371</v>
      </c>
      <c r="V2769" s="373">
        <f>IPMT('Assumptions (T&amp;D) old'!$B$100,Model!AA$1,'Assumptions (T&amp;D) old'!$B$103,Model!$R$2699)</f>
        <v>-0.03491983555</v>
      </c>
      <c r="W2769" s="373">
        <f>IPMT('Assumptions (T&amp;D) old'!$B$100,Model!AB$1,'Assumptions (T&amp;D) old'!$B$103,Model!$R$2699)</f>
        <v>-0.03242958431</v>
      </c>
      <c r="X2769" s="373">
        <f>IPMT('Assumptions (T&amp;D) old'!$B$100,Model!AC$1,'Assumptions (T&amp;D) old'!$B$103,Model!$R$2699)</f>
        <v>-0.02982104613</v>
      </c>
      <c r="Y2769" s="373">
        <f>IPMT('Assumptions (T&amp;D) old'!$B$100,Model!AD$1,'Assumptions (T&amp;D) old'!$B$103,Model!$R$2699)</f>
        <v>-0.02708860239</v>
      </c>
      <c r="Z2769" s="373">
        <f>IPMT('Assumptions (T&amp;D) old'!$B$100,Model!AE$1,'Assumptions (T&amp;D) old'!$B$103,Model!$R$2699)</f>
        <v>-0.02422636758</v>
      </c>
      <c r="AA2769" s="373">
        <f>IPMT('Assumptions (T&amp;D) old'!$B$100,Model!AF$1,'Assumptions (T&amp;D) old'!$B$103,Model!$R$2699)</f>
        <v>-0.0212281766</v>
      </c>
      <c r="AB2769" s="373">
        <f>IPMT('Assumptions (T&amp;D) old'!$B$100,Model!AG$1,'Assumptions (T&amp;D) old'!$B$103,Model!$R$2699)</f>
        <v>-0.01808757156</v>
      </c>
      <c r="AC2769" s="373">
        <f>IPMT('Assumptions (T&amp;D) old'!$B$100,Model!AH$1,'Assumptions (T&amp;D) old'!$B$103,Model!$R$2699)</f>
        <v>-0.01479778778</v>
      </c>
      <c r="AD2769" s="373">
        <f>IPMT('Assumptions (T&amp;D) old'!$B$100,Model!AI$1,'Assumptions (T&amp;D) old'!$B$103,Model!$R$2699)</f>
        <v>-0.01135173927</v>
      </c>
      <c r="AE2769" s="373">
        <f>IPMT('Assumptions (T&amp;D) old'!$B$100,Model!AJ$1,'Assumptions (T&amp;D) old'!$B$103,Model!$R$2699)</f>
        <v>-0.007742003452</v>
      </c>
      <c r="AF2769" s="373">
        <f>IPMT('Assumptions (T&amp;D) old'!$B$100,Model!AK$1,'Assumptions (T&amp;D) old'!$B$103,Model!$R$2699)</f>
        <v>-0.003960805185</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-0.05733179709</v>
      </c>
      <c r="T2770" s="373">
        <f>IPMT('Assumptions (T&amp;D) old'!$B$100,Model!X$1,'Assumptions (T&amp;D) old'!$B$103,Model!$S$2699)</f>
        <v>-0.0546245246</v>
      </c>
      <c r="U2770" s="373">
        <f>IPMT('Assumptions (T&amp;D) old'!$B$100,Model!Y$1,'Assumptions (T&amp;D) old'!$B$103,Model!$S$2699)</f>
        <v>-0.05178865666</v>
      </c>
      <c r="V2770" s="373">
        <f>IPMT('Assumptions (T&amp;D) old'!$B$100,Model!Z$1,'Assumptions (T&amp;D) old'!$B$103,Model!$S$2699)</f>
        <v>-0.04881808499</v>
      </c>
      <c r="W2770" s="373">
        <f>IPMT('Assumptions (T&amp;D) old'!$B$100,Model!AA$1,'Assumptions (T&amp;D) old'!$B$103,Model!$S$2699)</f>
        <v>-0.04570641117</v>
      </c>
      <c r="X2770" s="373">
        <f>IPMT('Assumptions (T&amp;D) old'!$B$100,Model!AB$1,'Assumptions (T&amp;D) old'!$B$103,Model!$S$2699)</f>
        <v>-0.04244693284</v>
      </c>
      <c r="Y2770" s="373">
        <f>IPMT('Assumptions (T&amp;D) old'!$B$100,Model!AC$1,'Assumptions (T&amp;D) old'!$B$103,Model!$S$2699)</f>
        <v>-0.03903262929</v>
      </c>
      <c r="Z2770" s="373">
        <f>IPMT('Assumptions (T&amp;D) old'!$B$100,Model!AD$1,'Assumptions (T&amp;D) old'!$B$103,Model!$S$2699)</f>
        <v>-0.03545614632</v>
      </c>
      <c r="AA2770" s="373">
        <f>IPMT('Assumptions (T&amp;D) old'!$B$100,Model!AE$1,'Assumptions (T&amp;D) old'!$B$103,Model!$S$2699)</f>
        <v>-0.03170978042</v>
      </c>
      <c r="AB2770" s="373">
        <f>IPMT('Assumptions (T&amp;D) old'!$B$100,Model!AF$1,'Assumptions (T&amp;D) old'!$B$103,Model!$S$2699)</f>
        <v>-0.02778546213</v>
      </c>
      <c r="AC2770" s="373">
        <f>IPMT('Assumptions (T&amp;D) old'!$B$100,Model!AG$1,'Assumptions (T&amp;D) old'!$B$103,Model!$S$2699)</f>
        <v>-0.02367473872</v>
      </c>
      <c r="AD2770" s="373">
        <f>IPMT('Assumptions (T&amp;D) old'!$B$100,Model!AH$1,'Assumptions (T&amp;D) old'!$B$103,Model!$S$2699)</f>
        <v>-0.01936875595</v>
      </c>
      <c r="AE2770" s="373">
        <f>IPMT('Assumptions (T&amp;D) old'!$B$100,Model!AI$1,'Assumptions (T&amp;D) old'!$B$103,Model!$S$2699)</f>
        <v>-0.014858239</v>
      </c>
      <c r="AF2770" s="373">
        <f>IPMT('Assumptions (T&amp;D) old'!$B$100,Model!AJ$1,'Assumptions (T&amp;D) old'!$B$103,Model!$S$2699)</f>
        <v>-0.01013347249</v>
      </c>
      <c r="AG2770" s="373">
        <f>IPMT('Assumptions (T&amp;D) old'!$B$100,Model!AK$1,'Assumptions (T&amp;D) old'!$B$103,Model!$S$2699)</f>
        <v>-0.005184279579</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-0.05451955171</v>
      </c>
      <c r="U2771" s="373">
        <f>IPMT('Assumptions (T&amp;D) old'!$B$100,Model!X$1,'Assumptions (T&amp;D) old'!$B$103,Model!$T$2699)</f>
        <v>-0.05194507663</v>
      </c>
      <c r="V2771" s="373">
        <f>IPMT('Assumptions (T&amp;D) old'!$B$100,Model!Y$1,'Assumptions (T&amp;D) old'!$B$103,Model!$T$2699)</f>
        <v>-0.04924831398</v>
      </c>
      <c r="W2771" s="373">
        <f>IPMT('Assumptions (T&amp;D) old'!$B$100,Model!Z$1,'Assumptions (T&amp;D) old'!$B$103,Model!$T$2699)</f>
        <v>-0.04642345511</v>
      </c>
      <c r="X2771" s="373">
        <f>IPMT('Assumptions (T&amp;D) old'!$B$100,Model!AA$1,'Assumptions (T&amp;D) old'!$B$103,Model!$T$2699)</f>
        <v>-0.04346441545</v>
      </c>
      <c r="Y2771" s="373">
        <f>IPMT('Assumptions (T&amp;D) old'!$B$100,Model!AB$1,'Assumptions (T&amp;D) old'!$B$103,Model!$T$2699)</f>
        <v>-0.04036482139</v>
      </c>
      <c r="Z2771" s="373">
        <f>IPMT('Assumptions (T&amp;D) old'!$B$100,Model!AC$1,'Assumptions (T&amp;D) old'!$B$103,Model!$T$2699)</f>
        <v>-0.03711799662</v>
      </c>
      <c r="AA2771" s="373">
        <f>IPMT('Assumptions (T&amp;D) old'!$B$100,Model!AD$1,'Assumptions (T&amp;D) old'!$B$103,Model!$T$2699)</f>
        <v>-0.03371694768</v>
      </c>
      <c r="AB2771" s="373">
        <f>IPMT('Assumptions (T&amp;D) old'!$B$100,Model!AE$1,'Assumptions (T&amp;D) old'!$B$103,Model!$T$2699)</f>
        <v>-0.03015434891</v>
      </c>
      <c r="AC2771" s="373">
        <f>IPMT('Assumptions (T&amp;D) old'!$B$100,Model!AF$1,'Assumptions (T&amp;D) old'!$B$103,Model!$T$2699)</f>
        <v>-0.0264225267</v>
      </c>
      <c r="AD2771" s="373">
        <f>IPMT('Assumptions (T&amp;D) old'!$B$100,Model!AG$1,'Assumptions (T&amp;D) old'!$B$103,Model!$T$2699)</f>
        <v>-0.02251344293</v>
      </c>
      <c r="AE2771" s="373">
        <f>IPMT('Assumptions (T&amp;D) old'!$B$100,Model!AH$1,'Assumptions (T&amp;D) old'!$B$103,Model!$T$2699)</f>
        <v>-0.01841867768</v>
      </c>
      <c r="AF2771" s="373">
        <f>IPMT('Assumptions (T&amp;D) old'!$B$100,Model!AI$1,'Assumptions (T&amp;D) old'!$B$103,Model!$T$2699)</f>
        <v>-0.01412941109</v>
      </c>
      <c r="AG2771" s="373">
        <f>IPMT('Assumptions (T&amp;D) old'!$B$100,Model!AJ$1,'Assumptions (T&amp;D) old'!$B$103,Model!$T$2699)</f>
        <v>-0.009636404327</v>
      </c>
      <c r="AH2771" s="373">
        <f>IPMT('Assumptions (T&amp;D) old'!$B$100,Model!AK$1,'Assumptions (T&amp;D) old'!$B$103,Model!$T$2699)</f>
        <v>-0.004929979748</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-0.0552082069</v>
      </c>
      <c r="V2772" s="373">
        <f>IPMT('Assumptions (T&amp;D) old'!$B$100,Model!X$1,'Assumptions (T&amp;D) old'!$B$103,Model!$U$2699)</f>
        <v>-0.05260121274</v>
      </c>
      <c r="W2772" s="373">
        <f>IPMT('Assumptions (T&amp;D) old'!$B$100,Model!Y$1,'Assumptions (T&amp;D) old'!$B$103,Model!$U$2699)</f>
        <v>-0.04987038636</v>
      </c>
      <c r="X2772" s="373">
        <f>IPMT('Assumptions (T&amp;D) old'!$B$100,Model!Z$1,'Assumptions (T&amp;D) old'!$B$103,Model!$U$2699)</f>
        <v>-0.04700984573</v>
      </c>
      <c r="Y2772" s="373">
        <f>IPMT('Assumptions (T&amp;D) old'!$B$100,Model!AA$1,'Assumptions (T&amp;D) old'!$B$103,Model!$U$2699)</f>
        <v>-0.04401342941</v>
      </c>
      <c r="Z2772" s="373">
        <f>IPMT('Assumptions (T&amp;D) old'!$B$100,Model!AB$1,'Assumptions (T&amp;D) old'!$B$103,Model!$U$2699)</f>
        <v>-0.04087468332</v>
      </c>
      <c r="AA2772" s="373">
        <f>IPMT('Assumptions (T&amp;D) old'!$B$100,Model!AC$1,'Assumptions (T&amp;D) old'!$B$103,Model!$U$2699)</f>
        <v>-0.03758684679</v>
      </c>
      <c r="AB2772" s="373">
        <f>IPMT('Assumptions (T&amp;D) old'!$B$100,Model!AD$1,'Assumptions (T&amp;D) old'!$B$103,Model!$U$2699)</f>
        <v>-0.03414283803</v>
      </c>
      <c r="AC2772" s="373">
        <f>IPMT('Assumptions (T&amp;D) old'!$B$100,Model!AE$1,'Assumptions (T&amp;D) old'!$B$103,Model!$U$2699)</f>
        <v>-0.03053523885</v>
      </c>
      <c r="AD2772" s="373">
        <f>IPMT('Assumptions (T&amp;D) old'!$B$100,Model!AF$1,'Assumptions (T&amp;D) old'!$B$103,Model!$U$2699)</f>
        <v>-0.02675627871</v>
      </c>
      <c r="AE2772" s="373">
        <f>IPMT('Assumptions (T&amp;D) old'!$B$100,Model!AG$1,'Assumptions (T&amp;D) old'!$B$103,Model!$U$2699)</f>
        <v>-0.02279781796</v>
      </c>
      <c r="AF2772" s="373">
        <f>IPMT('Assumptions (T&amp;D) old'!$B$100,Model!AH$1,'Assumptions (T&amp;D) old'!$B$103,Model!$U$2699)</f>
        <v>-0.01865133033</v>
      </c>
      <c r="AG2772" s="373">
        <f>IPMT('Assumptions (T&amp;D) old'!$B$100,Model!AI$1,'Assumptions (T&amp;D) old'!$B$103,Model!$U$2699)</f>
        <v>-0.01430788453</v>
      </c>
      <c r="AH2772" s="373">
        <f>IPMT('Assumptions (T&amp;D) old'!$B$100,Model!AJ$1,'Assumptions (T&amp;D) old'!$B$103,Model!$U$2699)</f>
        <v>-0.009758125062</v>
      </c>
      <c r="AI2772" s="373">
        <f>IPMT('Assumptions (T&amp;D) old'!$B$100,Model!AK$1,'Assumptions (T&amp;D) old'!$B$103,Model!$U$2699)</f>
        <v>-0.004992252016</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-0.05722368246</v>
      </c>
      <c r="W2773" s="373">
        <f>IPMT('Assumptions (T&amp;D) old'!$B$100,Model!X$1,'Assumptions (T&amp;D) old'!$B$103,Model!$V$2699)</f>
        <v>-0.05452151526</v>
      </c>
      <c r="X2773" s="373">
        <f>IPMT('Assumptions (T&amp;D) old'!$B$100,Model!Y$1,'Assumptions (T&amp;D) old'!$B$103,Model!$V$2699)</f>
        <v>-0.05169099512</v>
      </c>
      <c r="Y2773" s="373">
        <f>IPMT('Assumptions (T&amp;D) old'!$B$100,Model!Z$1,'Assumptions (T&amp;D) old'!$B$103,Model!$V$2699)</f>
        <v>-0.04872602527</v>
      </c>
      <c r="Z2773" s="373">
        <f>IPMT('Assumptions (T&amp;D) old'!$B$100,Model!AA$1,'Assumptions (T&amp;D) old'!$B$103,Model!$V$2699)</f>
        <v>-0.04562021935</v>
      </c>
      <c r="AA2773" s="373">
        <f>IPMT('Assumptions (T&amp;D) old'!$B$100,Model!AB$1,'Assumptions (T&amp;D) old'!$B$103,Model!$V$2699)</f>
        <v>-0.04236688765</v>
      </c>
      <c r="AB2773" s="373">
        <f>IPMT('Assumptions (T&amp;D) old'!$B$100,Model!AC$1,'Assumptions (T&amp;D) old'!$B$103,Model!$V$2699)</f>
        <v>-0.0389590227</v>
      </c>
      <c r="AC2773" s="373">
        <f>IPMT('Assumptions (T&amp;D) old'!$B$100,Model!AD$1,'Assumptions (T&amp;D) old'!$B$103,Model!$V$2699)</f>
        <v>-0.03538928416</v>
      </c>
      <c r="AD2773" s="373">
        <f>IPMT('Assumptions (T&amp;D) old'!$B$100,Model!AE$1,'Assumptions (T&amp;D) old'!$B$103,Model!$V$2699)</f>
        <v>-0.03164998304</v>
      </c>
      <c r="AE2773" s="373">
        <f>IPMT('Assumptions (T&amp;D) old'!$B$100,Model!AF$1,'Assumptions (T&amp;D) old'!$B$103,Model!$V$2699)</f>
        <v>-0.02773306511</v>
      </c>
      <c r="AF2773" s="373">
        <f>IPMT('Assumptions (T&amp;D) old'!$B$100,Model!AG$1,'Assumptions (T&amp;D) old'!$B$103,Model!$V$2699)</f>
        <v>-0.02363009359</v>
      </c>
      <c r="AG2773" s="373">
        <f>IPMT('Assumptions (T&amp;D) old'!$B$100,Model!AH$1,'Assumptions (T&amp;D) old'!$B$103,Model!$V$2699)</f>
        <v>-0.01933223092</v>
      </c>
      <c r="AH2773" s="373">
        <f>IPMT('Assumptions (T&amp;D) old'!$B$100,Model!AI$1,'Assumptions (T&amp;D) old'!$B$103,Model!$V$2699)</f>
        <v>-0.01483021977</v>
      </c>
      <c r="AI2773" s="373">
        <f>IPMT('Assumptions (T&amp;D) old'!$B$100,Model!AJ$1,'Assumptions (T&amp;D) old'!$B$103,Model!$V$2699)</f>
        <v>-0.01011436309</v>
      </c>
      <c r="AJ2773" s="373">
        <f>IPMT('Assumptions (T&amp;D) old'!$B$100,Model!AK$1,'Assumptions (T&amp;D) old'!$B$103,Model!$V$2699)</f>
        <v>-0.005174503215</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-0.05946752289</v>
      </c>
      <c r="X2774" s="373">
        <f>IPMT('Assumptions (T&amp;D) old'!$B$100,Model!X$1,'Assumptions (T&amp;D) old'!$B$103,Model!$W$2699)</f>
        <v>-0.056659399</v>
      </c>
      <c r="Y2774" s="373">
        <f>IPMT('Assumptions (T&amp;D) old'!$B$100,Model!Y$1,'Assumptions (T&amp;D) old'!$B$103,Model!$W$2699)</f>
        <v>-0.05371788922</v>
      </c>
      <c r="Z2774" s="373">
        <f>IPMT('Assumptions (T&amp;D) old'!$B$100,Model!Z$1,'Assumptions (T&amp;D) old'!$B$103,Model!$W$2699)</f>
        <v>-0.05063665773</v>
      </c>
      <c r="AA2774" s="373">
        <f>IPMT('Assumptions (T&amp;D) old'!$B$100,Model!AA$1,'Assumptions (T&amp;D) old'!$B$103,Model!$W$2699)</f>
        <v>-0.04740906775</v>
      </c>
      <c r="AB2774" s="373">
        <f>IPMT('Assumptions (T&amp;D) old'!$B$100,Model!AB$1,'Assumptions (T&amp;D) old'!$B$103,Model!$W$2699)</f>
        <v>-0.04402816724</v>
      </c>
      <c r="AC2774" s="373">
        <f>IPMT('Assumptions (T&amp;D) old'!$B$100,Model!AC$1,'Assumptions (T&amp;D) old'!$B$103,Model!$W$2699)</f>
        <v>-0.04048667395</v>
      </c>
      <c r="AD2774" s="373">
        <f>IPMT('Assumptions (T&amp;D) old'!$B$100,Model!AD$1,'Assumptions (T&amp;D) old'!$B$103,Model!$W$2699)</f>
        <v>-0.03677695973</v>
      </c>
      <c r="AE2774" s="373">
        <f>IPMT('Assumptions (T&amp;D) old'!$B$100,Model!AE$1,'Assumptions (T&amp;D) old'!$B$103,Model!$W$2699)</f>
        <v>-0.03289103409</v>
      </c>
      <c r="AF2774" s="373">
        <f>IPMT('Assumptions (T&amp;D) old'!$B$100,Model!AF$1,'Assumptions (T&amp;D) old'!$B$103,Model!$W$2699)</f>
        <v>-0.02882052698</v>
      </c>
      <c r="AG2774" s="373">
        <f>IPMT('Assumptions (T&amp;D) old'!$B$100,Model!AG$1,'Assumptions (T&amp;D) old'!$B$103,Model!$W$2699)</f>
        <v>-0.02455667079</v>
      </c>
      <c r="AH2774" s="373">
        <f>IPMT('Assumptions (T&amp;D) old'!$B$100,Model!AH$1,'Assumptions (T&amp;D) old'!$B$103,Model!$W$2699)</f>
        <v>-0.02009028142</v>
      </c>
      <c r="AI2774" s="373">
        <f>IPMT('Assumptions (T&amp;D) old'!$B$100,Model!AI$1,'Assumptions (T&amp;D) old'!$B$103,Model!$W$2699)</f>
        <v>-0.01541173856</v>
      </c>
      <c r="AJ2774" s="373">
        <f>IPMT('Assumptions (T&amp;D) old'!$B$100,Model!AJ$1,'Assumptions (T&amp;D) old'!$B$103,Model!$W$2699)</f>
        <v>-0.01051096491</v>
      </c>
      <c r="AK2774" s="373">
        <f>IPMT('Assumptions (T&amp;D) old'!$B$100,Model!AK$1,'Assumptions (T&amp;D) old'!$B$103,Model!$W$2699)</f>
        <v>-0.005377404514</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-0.06352580712</v>
      </c>
      <c r="Y2775" s="373">
        <f>IPMT('Assumptions (T&amp;D) old'!$B$100,Model!X$1,'Assumptions (T&amp;D) old'!$B$103,Model!$X$2699)</f>
        <v>-0.06052604644</v>
      </c>
      <c r="Z2775" s="373">
        <f>IPMT('Assumptions (T&amp;D) old'!$B$100,Model!Y$1,'Assumptions (T&amp;D) old'!$B$103,Model!$X$2699)</f>
        <v>-0.05738379713</v>
      </c>
      <c r="AA2775" s="373">
        <f>IPMT('Assumptions (T&amp;D) old'!$B$100,Model!Z$1,'Assumptions (T&amp;D) old'!$B$103,Model!$X$2699)</f>
        <v>-0.05409229098</v>
      </c>
      <c r="AB2775" s="373">
        <f>IPMT('Assumptions (T&amp;D) old'!$B$100,Model!AA$1,'Assumptions (T&amp;D) old'!$B$103,Model!$X$2699)</f>
        <v>-0.05064443829</v>
      </c>
      <c r="AC2775" s="373">
        <f>IPMT('Assumptions (T&amp;D) old'!$B$100,Model!AB$1,'Assumptions (T&amp;D) old'!$B$103,Model!$X$2699)</f>
        <v>-0.04703281259</v>
      </c>
      <c r="AD2775" s="373">
        <f>IPMT('Assumptions (T&amp;D) old'!$B$100,Model!AC$1,'Assumptions (T&amp;D) old'!$B$103,Model!$X$2699)</f>
        <v>-0.04324963468</v>
      </c>
      <c r="AE2775" s="373">
        <f>IPMT('Assumptions (T&amp;D) old'!$B$100,Model!AD$1,'Assumptions (T&amp;D) old'!$B$103,Model!$X$2699)</f>
        <v>-0.03928675581</v>
      </c>
      <c r="AF2775" s="373">
        <f>IPMT('Assumptions (T&amp;D) old'!$B$100,Model!AE$1,'Assumptions (T&amp;D) old'!$B$103,Model!$X$2699)</f>
        <v>-0.0351356402</v>
      </c>
      <c r="AG2775" s="373">
        <f>IPMT('Assumptions (T&amp;D) old'!$B$100,Model!AF$1,'Assumptions (T&amp;D) old'!$B$103,Model!$X$2699)</f>
        <v>-0.03078734659</v>
      </c>
      <c r="AH2775" s="373">
        <f>IPMT('Assumptions (T&amp;D) old'!$B$100,Model!AG$1,'Assumptions (T&amp;D) old'!$B$103,Model!$X$2699)</f>
        <v>-0.02623250904</v>
      </c>
      <c r="AI2775" s="373">
        <f>IPMT('Assumptions (T&amp;D) old'!$B$100,Model!AH$1,'Assumptions (T&amp;D) old'!$B$103,Model!$X$2699)</f>
        <v>-0.0214613167</v>
      </c>
      <c r="AJ2775" s="373">
        <f>IPMT('Assumptions (T&amp;D) old'!$B$100,Model!AI$1,'Assumptions (T&amp;D) old'!$B$103,Model!$X$2699)</f>
        <v>-0.01646349273</v>
      </c>
      <c r="AK2775" s="373">
        <f>IPMT('Assumptions (T&amp;D) old'!$B$100,Model!AJ$1,'Assumptions (T&amp;D) old'!$B$103,Model!$X$2699)</f>
        <v>-0.01122827212</v>
      </c>
      <c r="AL2775" s="373">
        <f>IPMT('Assumptions (T&amp;D) old'!$B$100,Model!AK$1,'Assumptions (T&amp;D) old'!$B$103,Model!$X$2699)</f>
        <v>-0.005744378534</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-0.06558393616</v>
      </c>
      <c r="Z2776" s="373">
        <f>IPMT('Assumptions (T&amp;D) old'!$B$100,Model!X$1,'Assumptions (T&amp;D) old'!$B$103,Model!$Y$2699)</f>
        <v>-0.0624869883</v>
      </c>
      <c r="AA2776" s="373">
        <f>IPMT('Assumptions (T&amp;D) old'!$B$100,Model!Y$1,'Assumptions (T&amp;D) old'!$B$103,Model!$Y$2699)</f>
        <v>-0.05924293541</v>
      </c>
      <c r="AB2776" s="373">
        <f>IPMT('Assumptions (T&amp;D) old'!$B$100,Model!Z$1,'Assumptions (T&amp;D) old'!$B$103,Model!$Y$2699)</f>
        <v>-0.05584479001</v>
      </c>
      <c r="AC2776" s="373">
        <f>IPMT('Assumptions (T&amp;D) old'!$B$100,Model!AA$1,'Assumptions (T&amp;D) old'!$B$103,Model!$Y$2699)</f>
        <v>-0.0522852327</v>
      </c>
      <c r="AD2776" s="373">
        <f>IPMT('Assumptions (T&amp;D) old'!$B$100,Model!AB$1,'Assumptions (T&amp;D) old'!$B$103,Model!$Y$2699)</f>
        <v>-0.04855659642</v>
      </c>
      <c r="AE2776" s="373">
        <f>IPMT('Assumptions (T&amp;D) old'!$B$100,Model!AC$1,'Assumptions (T&amp;D) old'!$B$103,Model!$Y$2699)</f>
        <v>-0.04465084992</v>
      </c>
      <c r="AF2776" s="373">
        <f>IPMT('Assumptions (T&amp;D) old'!$B$100,Model!AD$1,'Assumptions (T&amp;D) old'!$B$103,Model!$Y$2699)</f>
        <v>-0.04055958046</v>
      </c>
      <c r="AG2776" s="373">
        <f>IPMT('Assumptions (T&amp;D) old'!$B$100,Model!AE$1,'Assumptions (T&amp;D) old'!$B$103,Model!$Y$2699)</f>
        <v>-0.0362739757</v>
      </c>
      <c r="AH2776" s="373">
        <f>IPMT('Assumptions (T&amp;D) old'!$B$100,Model!AF$1,'Assumptions (T&amp;D) old'!$B$103,Model!$Y$2699)</f>
        <v>-0.03178480471</v>
      </c>
      <c r="AI2776" s="373">
        <f>IPMT('Assumptions (T&amp;D) old'!$B$100,Model!AG$1,'Assumptions (T&amp;D) old'!$B$103,Model!$Y$2699)</f>
        <v>-0.0270823981</v>
      </c>
      <c r="AJ2776" s="373">
        <f>IPMT('Assumptions (T&amp;D) old'!$B$100,Model!AH$1,'Assumptions (T&amp;D) old'!$B$103,Model!$Y$2699)</f>
        <v>-0.02215662718</v>
      </c>
      <c r="AK2776" s="373">
        <f>IPMT('Assumptions (T&amp;D) old'!$B$100,Model!AI$1,'Assumptions (T&amp;D) old'!$B$103,Model!$Y$2699)</f>
        <v>-0.01699688214</v>
      </c>
      <c r="AL2776" s="373">
        <f>IPMT('Assumptions (T&amp;D) old'!$B$100,Model!AJ$1,'Assumptions (T&amp;D) old'!$B$103,Model!$Y$2699)</f>
        <v>-0.01159204921</v>
      </c>
      <c r="AM2776" s="373">
        <f>IPMT('Assumptions (T&amp;D) old'!$B$100,Model!AK$1,'Assumptions (T&amp;D) old'!$B$103,Model!$Y$2699)</f>
        <v>-0.005930486714</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-0.06769857901</v>
      </c>
      <c r="AA2777" s="373">
        <f>IPMT('Assumptions (T&amp;D) old'!$B$100,Model!X$1,'Assumptions (T&amp;D) old'!$B$103,Model!$Z$2699)</f>
        <v>-0.06450177531</v>
      </c>
      <c r="AB2777" s="373">
        <f>IPMT('Assumptions (T&amp;D) old'!$B$100,Model!Y$1,'Assumptions (T&amp;D) old'!$B$103,Model!$Z$2699)</f>
        <v>-0.06115312344</v>
      </c>
      <c r="AC2777" s="373">
        <f>IPMT('Assumptions (T&amp;D) old'!$B$100,Model!Z$1,'Assumptions (T&amp;D) old'!$B$103,Model!$Z$2699)</f>
        <v>-0.0576454106</v>
      </c>
      <c r="AD2777" s="373">
        <f>IPMT('Assumptions (T&amp;D) old'!$B$100,Model!AA$1,'Assumptions (T&amp;D) old'!$B$103,Model!$Z$2699)</f>
        <v>-0.0539710814</v>
      </c>
      <c r="AE2777" s="373">
        <f>IPMT('Assumptions (T&amp;D) old'!$B$100,Model!AB$1,'Assumptions (T&amp;D) old'!$B$103,Model!$Z$2699)</f>
        <v>-0.05012222157</v>
      </c>
      <c r="AF2777" s="373">
        <f>IPMT('Assumptions (T&amp;D) old'!$B$100,Model!AC$1,'Assumptions (T&amp;D) old'!$B$103,Model!$Z$2699)</f>
        <v>-0.04609054089</v>
      </c>
      <c r="AG2777" s="373">
        <f>IPMT('Assumptions (T&amp;D) old'!$B$100,Model!AD$1,'Assumptions (T&amp;D) old'!$B$103,Model!$Z$2699)</f>
        <v>-0.04186735538</v>
      </c>
      <c r="AH2777" s="373">
        <f>IPMT('Assumptions (T&amp;D) old'!$B$100,Model!AE$1,'Assumptions (T&amp;D) old'!$B$103,Model!$Z$2699)</f>
        <v>-0.03744356856</v>
      </c>
      <c r="AI2777" s="373">
        <f>IPMT('Assumptions (T&amp;D) old'!$B$100,Model!AF$1,'Assumptions (T&amp;D) old'!$B$103,Model!$Z$2699)</f>
        <v>-0.03280965186</v>
      </c>
      <c r="AJ2777" s="373">
        <f>IPMT('Assumptions (T&amp;D) old'!$B$100,Model!AG$1,'Assumptions (T&amp;D) old'!$B$103,Model!$Z$2699)</f>
        <v>-0.02795562412</v>
      </c>
      <c r="AK2777" s="373">
        <f>IPMT('Assumptions (T&amp;D) old'!$B$100,Model!AH$1,'Assumptions (T&amp;D) old'!$B$103,Model!$Z$2699)</f>
        <v>-0.02287103007</v>
      </c>
      <c r="AL2777" s="373">
        <f>IPMT('Assumptions (T&amp;D) old'!$B$100,Model!AI$1,'Assumptions (T&amp;D) old'!$B$103,Model!$Z$2699)</f>
        <v>-0.01754491779</v>
      </c>
      <c r="AM2777" s="373">
        <f>IPMT('Assumptions (T&amp;D) old'!$B$100,Model!AJ$1,'Assumptions (T&amp;D) old'!$B$103,Model!$Z$2699)</f>
        <v>-0.01196581519</v>
      </c>
      <c r="AN2777" s="373">
        <f>IPMT('Assumptions (T&amp;D) old'!$B$100,Model!AK$1,'Assumptions (T&amp;D) old'!$B$103,Model!$Z$2699)</f>
        <v>-0.006121705205</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-0.06987116509</v>
      </c>
      <c r="AB2778" s="373">
        <f>IPMT('Assumptions (T&amp;D) old'!$B$100,Model!X$1,'Assumptions (T&amp;D) old'!$B$103,Model!$AA$2699)</f>
        <v>-0.06657176941</v>
      </c>
      <c r="AC2778" s="373">
        <f>IPMT('Assumptions (T&amp;D) old'!$B$100,Model!Y$1,'Assumptions (T&amp;D) old'!$B$103,Model!$AA$2699)</f>
        <v>-0.06311565244</v>
      </c>
      <c r="AD2778" s="373">
        <f>IPMT('Assumptions (T&amp;D) old'!$B$100,Model!Z$1,'Assumptions (T&amp;D) old'!$B$103,Model!$AA$2699)</f>
        <v>-0.05949536991</v>
      </c>
      <c r="AE2778" s="373">
        <f>IPMT('Assumptions (T&amp;D) old'!$B$100,Model!AA$1,'Assumptions (T&amp;D) old'!$B$103,Model!$AA$2699)</f>
        <v>-0.05570312396</v>
      </c>
      <c r="AF2778" s="373">
        <f>IPMT('Assumptions (T&amp;D) old'!$B$100,Model!AB$1,'Assumptions (T&amp;D) old'!$B$103,Model!$AA$2699)</f>
        <v>-0.05173074633</v>
      </c>
      <c r="AG2778" s="373">
        <f>IPMT('Assumptions (T&amp;D) old'!$B$100,Model!AC$1,'Assumptions (T&amp;D) old'!$B$103,Model!$AA$2699)</f>
        <v>-0.04756968076</v>
      </c>
      <c r="AH2778" s="373">
        <f>IPMT('Assumptions (T&amp;D) old'!$B$100,Model!AD$1,'Assumptions (T&amp;D) old'!$B$103,Model!$AA$2699)</f>
        <v>-0.04321096458</v>
      </c>
      <c r="AI2778" s="373">
        <f>IPMT('Assumptions (T&amp;D) old'!$B$100,Model!AE$1,'Assumptions (T&amp;D) old'!$B$103,Model!$AA$2699)</f>
        <v>-0.03864520937</v>
      </c>
      <c r="AJ2778" s="373">
        <f>IPMT('Assumptions (T&amp;D) old'!$B$100,Model!AF$1,'Assumptions (T&amp;D) old'!$B$103,Model!$AA$2699)</f>
        <v>-0.0338625808</v>
      </c>
      <c r="AK2778" s="373">
        <f>IPMT('Assumptions (T&amp;D) old'!$B$100,Model!AG$1,'Assumptions (T&amp;D) old'!$B$103,Model!$AA$2699)</f>
        <v>-0.02885277737</v>
      </c>
      <c r="AL2778" s="373">
        <f>IPMT('Assumptions (T&amp;D) old'!$B$100,Model!AH$1,'Assumptions (T&amp;D) old'!$B$103,Model!$AA$2699)</f>
        <v>-0.02360500827</v>
      </c>
      <c r="AM2778" s="373">
        <f>IPMT('Assumptions (T&amp;D) old'!$B$100,Model!AI$1,'Assumptions (T&amp;D) old'!$B$103,Model!$AA$2699)</f>
        <v>-0.01810797014</v>
      </c>
      <c r="AN2778" s="373">
        <f>IPMT('Assumptions (T&amp;D) old'!$B$100,Model!AJ$1,'Assumptions (T&amp;D) old'!$B$103,Model!$AA$2699)</f>
        <v>-0.01234982271</v>
      </c>
      <c r="AO2778" s="373">
        <f>IPMT('Assumptions (T&amp;D) old'!$B$100,Model!AK$1,'Assumptions (T&amp;D) old'!$B$103,Model!$AA$2699)</f>
        <v>-0.006318163265</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-0.07210315825</v>
      </c>
      <c r="AC2779" s="373">
        <f>IPMT('Assumptions (T&amp;D) old'!$B$100,Model!X$1,'Assumptions (T&amp;D) old'!$B$103,Model!$AB$2699)</f>
        <v>-0.06869836532</v>
      </c>
      <c r="AD2779" s="373">
        <f>IPMT('Assumptions (T&amp;D) old'!$B$100,Model!Y$1,'Assumptions (T&amp;D) old'!$B$103,Model!$AB$2699)</f>
        <v>-0.06513184473</v>
      </c>
      <c r="AE2779" s="373">
        <f>IPMT('Assumptions (T&amp;D) old'!$B$100,Model!Z$1,'Assumptions (T&amp;D) old'!$B$103,Model!$AB$2699)</f>
        <v>-0.06139591441</v>
      </c>
      <c r="AF2779" s="373">
        <f>IPMT('Assumptions (T&amp;D) old'!$B$100,Model!AA$1,'Assumptions (T&amp;D) old'!$B$103,Model!$AB$2699)</f>
        <v>-0.0574825274</v>
      </c>
      <c r="AG2779" s="373">
        <f>IPMT('Assumptions (T&amp;D) old'!$B$100,Model!AB$1,'Assumptions (T&amp;D) old'!$B$103,Model!$AB$2699)</f>
        <v>-0.05338325451</v>
      </c>
      <c r="AH2779" s="373">
        <f>IPMT('Assumptions (T&amp;D) old'!$B$100,Model!AC$1,'Assumptions (T&amp;D) old'!$B$103,Model!$AB$2699)</f>
        <v>-0.04908926616</v>
      </c>
      <c r="AI2779" s="373">
        <f>IPMT('Assumptions (T&amp;D) old'!$B$100,Model!AD$1,'Assumptions (T&amp;D) old'!$B$103,Model!$AB$2699)</f>
        <v>-0.04459131335</v>
      </c>
      <c r="AJ2779" s="373">
        <f>IPMT('Assumptions (T&amp;D) old'!$B$100,Model!AE$1,'Assumptions (T&amp;D) old'!$B$103,Model!$AB$2699)</f>
        <v>-0.03987970779</v>
      </c>
      <c r="AK2779" s="373">
        <f>IPMT('Assumptions (T&amp;D) old'!$B$100,Model!AF$1,'Assumptions (T&amp;D) old'!$B$103,Model!$AB$2699)</f>
        <v>-0.03494430097</v>
      </c>
      <c r="AL2779" s="373">
        <f>IPMT('Assumptions (T&amp;D) old'!$B$100,Model!AG$1,'Assumptions (T&amp;D) old'!$B$103,Model!$AB$2699)</f>
        <v>-0.02977446232</v>
      </c>
      <c r="AM2779" s="373">
        <f>IPMT('Assumptions (T&amp;D) old'!$B$100,Model!AH$1,'Assumptions (T&amp;D) old'!$B$103,Model!$AB$2699)</f>
        <v>-0.02435905634</v>
      </c>
      <c r="AN2779" s="373">
        <f>IPMT('Assumptions (T&amp;D) old'!$B$100,Model!AI$1,'Assumptions (T&amp;D) old'!$B$103,Model!$AB$2699)</f>
        <v>-0.01868641857</v>
      </c>
      <c r="AO2779" s="373">
        <f>IPMT('Assumptions (T&amp;D) old'!$B$100,Model!AJ$1,'Assumptions (T&amp;D) old'!$B$103,Model!$AB$2699)</f>
        <v>-0.01274433051</v>
      </c>
      <c r="AP2779" s="373">
        <f>IPMT('Assumptions (T&amp;D) old'!$B$100,Model!AK$1,'Assumptions (T&amp;D) old'!$B$103,Model!$AB$2699)</f>
        <v>-0.006519993264</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-0.07477218296</v>
      </c>
      <c r="AD2780" s="373">
        <f>IPMT('Assumptions (T&amp;D) old'!$B$100,Model!X$1,'Assumptions (T&amp;D) old'!$B$103,Model!$AC$2699)</f>
        <v>-0.07124135566</v>
      </c>
      <c r="AE2780" s="373">
        <f>IPMT('Assumptions (T&amp;D) old'!$B$100,Model!Y$1,'Assumptions (T&amp;D) old'!$B$103,Model!$AC$2699)</f>
        <v>-0.06754281406</v>
      </c>
      <c r="AF2780" s="373">
        <f>IPMT('Assumptions (T&amp;D) old'!$B$100,Model!Z$1,'Assumptions (T&amp;D) old'!$B$103,Model!$AC$2699)</f>
        <v>-0.06366859173</v>
      </c>
      <c r="AG2780" s="373">
        <f>IPMT('Assumptions (T&amp;D) old'!$B$100,Model!AA$1,'Assumptions (T&amp;D) old'!$B$103,Model!$AC$2699)</f>
        <v>-0.05961034385</v>
      </c>
      <c r="AH2780" s="373">
        <f>IPMT('Assumptions (T&amp;D) old'!$B$100,Model!AB$1,'Assumptions (T&amp;D) old'!$B$103,Model!$AC$2699)</f>
        <v>-0.05535932919</v>
      </c>
      <c r="AI2780" s="373">
        <f>IPMT('Assumptions (T&amp;D) old'!$B$100,Model!AC$1,'Assumptions (T&amp;D) old'!$B$103,Model!$AC$2699)</f>
        <v>-0.05090639133</v>
      </c>
      <c r="AJ2780" s="373">
        <f>IPMT('Assumptions (T&amp;D) old'!$B$100,Model!AD$1,'Assumptions (T&amp;D) old'!$B$103,Model!$AC$2699)</f>
        <v>-0.04624193893</v>
      </c>
      <c r="AK2780" s="373">
        <f>IPMT('Assumptions (T&amp;D) old'!$B$100,Model!AE$1,'Assumptions (T&amp;D) old'!$B$103,Model!$AC$2699)</f>
        <v>-0.04135592504</v>
      </c>
      <c r="AL2780" s="373">
        <f>IPMT('Assumptions (T&amp;D) old'!$B$100,Model!AF$1,'Assumptions (T&amp;D) old'!$B$103,Model!$AC$2699)</f>
        <v>-0.03623782548</v>
      </c>
      <c r="AM2780" s="373">
        <f>IPMT('Assumptions (T&amp;D) old'!$B$100,Model!AG$1,'Assumptions (T&amp;D) old'!$B$103,Model!$AC$2699)</f>
        <v>-0.0308766162</v>
      </c>
      <c r="AN2780" s="373">
        <f>IPMT('Assumptions (T&amp;D) old'!$B$100,Model!AH$1,'Assumptions (T&amp;D) old'!$B$103,Model!$AC$2699)</f>
        <v>-0.02526074948</v>
      </c>
      <c r="AO2780" s="373">
        <f>IPMT('Assumptions (T&amp;D) old'!$B$100,Model!AI$1,'Assumptions (T&amp;D) old'!$B$103,Model!$AC$2699)</f>
        <v>-0.01937812909</v>
      </c>
      <c r="AP2780" s="373">
        <f>IPMT('Assumptions (T&amp;D) old'!$B$100,Model!AJ$1,'Assumptions (T&amp;D) old'!$B$103,Model!$AC$2699)</f>
        <v>-0.01321608423</v>
      </c>
      <c r="AQ2780" s="373">
        <f>IPMT('Assumptions (T&amp;D) old'!$B$100,Model!AK$1,'Assumptions (T&amp;D) old'!$B$103,Model!$AC$2699)</f>
        <v>-0.006761342236</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-0.07759007111</v>
      </c>
      <c r="AE2781" s="373">
        <f>IPMT('Assumptions (T&amp;D) old'!$B$100,Model!X$1,'Assumptions (T&amp;D) old'!$B$103,Model!$AD$2699)</f>
        <v>-0.07392617994</v>
      </c>
      <c r="AF2781" s="373">
        <f>IPMT('Assumptions (T&amp;D) old'!$B$100,Model!Y$1,'Assumptions (T&amp;D) old'!$B$103,Model!$AD$2699)</f>
        <v>-0.07008825393</v>
      </c>
      <c r="AG2781" s="373">
        <f>IPMT('Assumptions (T&amp;D) old'!$B$100,Model!Z$1,'Assumptions (T&amp;D) old'!$B$103,Model!$AD$2699)</f>
        <v>-0.06606802644</v>
      </c>
      <c r="AH2781" s="373">
        <f>IPMT('Assumptions (T&amp;D) old'!$B$100,Model!AA$1,'Assumptions (T&amp;D) old'!$B$103,Model!$AD$2699)</f>
        <v>-0.06185683814</v>
      </c>
      <c r="AI2781" s="373">
        <f>IPMT('Assumptions (T&amp;D) old'!$B$100,Model!AB$1,'Assumptions (T&amp;D) old'!$B$103,Model!$AD$2699)</f>
        <v>-0.05744561839</v>
      </c>
      <c r="AJ2781" s="373">
        <f>IPMT('Assumptions (T&amp;D) old'!$B$100,Model!AC$1,'Assumptions (T&amp;D) old'!$B$103,Model!$AD$2699)</f>
        <v>-0.05282486571</v>
      </c>
      <c r="AK2781" s="373">
        <f>IPMT('Assumptions (T&amp;D) old'!$B$100,Model!AD$1,'Assumptions (T&amp;D) old'!$B$103,Model!$AD$2699)</f>
        <v>-0.04798462728</v>
      </c>
      <c r="AL2781" s="373">
        <f>IPMT('Assumptions (T&amp;D) old'!$B$100,Model!AE$1,'Assumptions (T&amp;D) old'!$B$103,Model!$AD$2699)</f>
        <v>-0.04291447752</v>
      </c>
      <c r="AM2781" s="373">
        <f>IPMT('Assumptions (T&amp;D) old'!$B$100,Model!AF$1,'Assumptions (T&amp;D) old'!$B$103,Model!$AD$2699)</f>
        <v>-0.03760349565</v>
      </c>
      <c r="AN2781" s="373">
        <f>IPMT('Assumptions (T&amp;D) old'!$B$100,Model!AG$1,'Assumptions (T&amp;D) old'!$B$103,Model!$AD$2699)</f>
        <v>-0.03204024213</v>
      </c>
      <c r="AO2781" s="373">
        <f>IPMT('Assumptions (T&amp;D) old'!$B$100,Model!AH$1,'Assumptions (T&amp;D) old'!$B$103,Model!$AD$2699)</f>
        <v>-0.02621273408</v>
      </c>
      <c r="AP2781" s="373">
        <f>IPMT('Assumptions (T&amp;D) old'!$B$100,Model!AI$1,'Assumptions (T&amp;D) old'!$B$103,Model!$AD$2699)</f>
        <v>-0.02010841939</v>
      </c>
      <c r="AQ2781" s="373">
        <f>IPMT('Assumptions (T&amp;D) old'!$B$100,Model!AJ$1,'Assumptions (T&amp;D) old'!$B$103,Model!$AD$2699)</f>
        <v>-0.01371414976</v>
      </c>
      <c r="AR2781" s="373">
        <f>IPMT('Assumptions (T&amp;D) old'!$B$100,Model!AK$1,'Assumptions (T&amp;D) old'!$B$103,Model!$AD$2699)</f>
        <v>-0.00701615232</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-0.07917075193</v>
      </c>
      <c r="AF2782" s="373">
        <f>IPMT('Assumptions (T&amp;D) old'!$B$100,Model!X$1,'Assumptions (T&amp;D) old'!$B$103,Model!$AE$2699)</f>
        <v>-0.07543221922</v>
      </c>
      <c r="AG2782" s="373">
        <f>IPMT('Assumptions (T&amp;D) old'!$B$100,Model!Y$1,'Assumptions (T&amp;D) old'!$B$103,Model!$AE$2699)</f>
        <v>-0.07151610619</v>
      </c>
      <c r="AH2782" s="373">
        <f>IPMT('Assumptions (T&amp;D) old'!$B$100,Model!Z$1,'Assumptions (T&amp;D) old'!$B$103,Model!$AE$2699)</f>
        <v>-0.0674139778</v>
      </c>
      <c r="AI2782" s="373">
        <f>IPMT('Assumptions (T&amp;D) old'!$B$100,Model!AA$1,'Assumptions (T&amp;D) old'!$B$103,Model!$AE$2699)</f>
        <v>-0.06311699831</v>
      </c>
      <c r="AJ2782" s="373">
        <f>IPMT('Assumptions (T&amp;D) old'!$B$100,Model!AB$1,'Assumptions (T&amp;D) old'!$B$103,Model!$AE$2699)</f>
        <v>-0.0586159123</v>
      </c>
      <c r="AK2782" s="373">
        <f>IPMT('Assumptions (T&amp;D) old'!$B$100,Model!AC$1,'Assumptions (T&amp;D) old'!$B$103,Model!$AE$2699)</f>
        <v>-0.0539010247</v>
      </c>
      <c r="AL2782" s="373">
        <f>IPMT('Assumptions (T&amp;D) old'!$B$100,Model!AD$1,'Assumptions (T&amp;D) old'!$B$103,Model!$AE$2699)</f>
        <v>-0.04896217993</v>
      </c>
      <c r="AM2782" s="373">
        <f>IPMT('Assumptions (T&amp;D) old'!$B$100,Model!AE$1,'Assumptions (T&amp;D) old'!$B$103,Model!$AE$2699)</f>
        <v>-0.04378874004</v>
      </c>
      <c r="AN2782" s="373">
        <f>IPMT('Assumptions (T&amp;D) old'!$B$100,Model!AF$1,'Assumptions (T&amp;D) old'!$B$103,Model!$AE$2699)</f>
        <v>-0.03836956176</v>
      </c>
      <c r="AO2782" s="373">
        <f>IPMT('Assumptions (T&amp;D) old'!$B$100,Model!AG$1,'Assumptions (T&amp;D) old'!$B$103,Model!$AE$2699)</f>
        <v>-0.03269297251</v>
      </c>
      <c r="AP2782" s="373">
        <f>IPMT('Assumptions (T&amp;D) old'!$B$100,Model!AH$1,'Assumptions (T&amp;D) old'!$B$103,Model!$AE$2699)</f>
        <v>-0.02674674527</v>
      </c>
      <c r="AQ2782" s="373">
        <f>IPMT('Assumptions (T&amp;D) old'!$B$100,Model!AI$1,'Assumptions (T&amp;D) old'!$B$103,Model!$AE$2699)</f>
        <v>-0.02051807223</v>
      </c>
      <c r="AR2782" s="373">
        <f>IPMT('Assumptions (T&amp;D) old'!$B$100,Model!AJ$1,'Assumptions (T&amp;D) old'!$B$103,Model!$AE$2699)</f>
        <v>-0.01399353723</v>
      </c>
      <c r="AS2782" s="373">
        <f>IPMT('Assumptions (T&amp;D) old'!$B$100,Model!AK$1,'Assumptions (T&amp;D) old'!$B$103,Model!$AE$2699)</f>
        <v>-0.007159086812</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-0.09040604188</v>
      </c>
      <c r="AG2783" s="373">
        <f>IPMT('Assumptions (T&amp;D) old'!$B$100,Model!X$1,'Assumptions (T&amp;D) old'!$B$103,Model!$AF$2699)</f>
        <v>-0.08613696602</v>
      </c>
      <c r="AH2783" s="373">
        <f>IPMT('Assumptions (T&amp;D) old'!$B$100,Model!Y$1,'Assumptions (T&amp;D) old'!$B$103,Model!$AF$2699)</f>
        <v>-0.08166510906</v>
      </c>
      <c r="AI2783" s="373">
        <f>IPMT('Assumptions (T&amp;D) old'!$B$100,Model!Z$1,'Assumptions (T&amp;D) old'!$B$103,Model!$AF$2699)</f>
        <v>-0.0769808389</v>
      </c>
      <c r="AJ2783" s="373">
        <f>IPMT('Assumptions (T&amp;D) old'!$B$100,Model!AA$1,'Assumptions (T&amp;D) old'!$B$103,Model!$AF$2699)</f>
        <v>-0.0720740659</v>
      </c>
      <c r="AK2783" s="373">
        <f>IPMT('Assumptions (T&amp;D) old'!$B$100,Model!AB$1,'Assumptions (T&amp;D) old'!$B$103,Model!$AF$2699)</f>
        <v>-0.06693422119</v>
      </c>
      <c r="AL2783" s="373">
        <f>IPMT('Assumptions (T&amp;D) old'!$B$100,Model!AC$1,'Assumptions (T&amp;D) old'!$B$103,Model!$AF$2699)</f>
        <v>-0.06155023385</v>
      </c>
      <c r="AM2783" s="373">
        <f>IPMT('Assumptions (T&amp;D) old'!$B$100,Model!AD$1,'Assumptions (T&amp;D) old'!$B$103,Model!$AF$2699)</f>
        <v>-0.05591050711</v>
      </c>
      <c r="AN2783" s="373">
        <f>IPMT('Assumptions (T&amp;D) old'!$B$100,Model!AE$1,'Assumptions (T&amp;D) old'!$B$103,Model!$AF$2699)</f>
        <v>-0.05000289336</v>
      </c>
      <c r="AO2783" s="373">
        <f>IPMT('Assumptions (T&amp;D) old'!$B$100,Model!AF$1,'Assumptions (T&amp;D) old'!$B$103,Model!$AF$2699)</f>
        <v>-0.04381466795</v>
      </c>
      <c r="AP2783" s="373">
        <f>IPMT('Assumptions (T&amp;D) old'!$B$100,Model!AG$1,'Assumptions (T&amp;D) old'!$B$103,Model!$AF$2699)</f>
        <v>-0.03733250183</v>
      </c>
      <c r="AQ2783" s="373">
        <f>IPMT('Assumptions (T&amp;D) old'!$B$100,Model!AH$1,'Assumptions (T&amp;D) old'!$B$103,Model!$AF$2699)</f>
        <v>-0.03054243283</v>
      </c>
      <c r="AR2783" s="373">
        <f>IPMT('Assumptions (T&amp;D) old'!$B$100,Model!AI$1,'Assumptions (T&amp;D) old'!$B$103,Model!$AF$2699)</f>
        <v>-0.02342983554</v>
      </c>
      <c r="AS2783" s="373">
        <f>IPMT('Assumptions (T&amp;D) old'!$B$100,Model!AJ$1,'Assumptions (T&amp;D) old'!$B$103,Model!$AF$2699)</f>
        <v>-0.01597938989</v>
      </c>
      <c r="AT2783" s="373">
        <f>IPMT('Assumptions (T&amp;D) old'!$B$100,Model!AK$1,'Assumptions (T&amp;D) old'!$B$103,Model!$AF$2699)</f>
        <v>-0.008175048061</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-0.0861965565</v>
      </c>
      <c r="AH2784" s="373">
        <f>IPMT('Assumptions (T&amp;D) old'!$B$100,Model!X$1,'Assumptions (T&amp;D) old'!$B$103,Model!$AG$2699)</f>
        <v>-0.08212625732</v>
      </c>
      <c r="AI2784" s="373">
        <f>IPMT('Assumptions (T&amp;D) old'!$B$100,Model!Y$1,'Assumptions (T&amp;D) old'!$B$103,Model!$AG$2699)</f>
        <v>-0.07786261893</v>
      </c>
      <c r="AJ2784" s="373">
        <f>IPMT('Assumptions (T&amp;D) old'!$B$100,Model!Z$1,'Assumptions (T&amp;D) old'!$B$103,Model!$AG$2699)</f>
        <v>-0.07339645771</v>
      </c>
      <c r="AK2784" s="373">
        <f>IPMT('Assumptions (T&amp;D) old'!$B$100,Model!AA$1,'Assumptions (T&amp;D) old'!$B$103,Model!$AG$2699)</f>
        <v>-0.06871815384</v>
      </c>
      <c r="AL2784" s="373">
        <f>IPMT('Assumptions (T&amp;D) old'!$B$100,Model!AB$1,'Assumptions (T&amp;D) old'!$B$103,Model!$AG$2699)</f>
        <v>-0.06381763053</v>
      </c>
      <c r="AM2784" s="373">
        <f>IPMT('Assumptions (T&amp;D) old'!$B$100,Model!AC$1,'Assumptions (T&amp;D) old'!$B$103,Model!$AG$2699)</f>
        <v>-0.05868433237</v>
      </c>
      <c r="AN2784" s="373">
        <f>IPMT('Assumptions (T&amp;D) old'!$B$100,Model!AD$1,'Assumptions (T&amp;D) old'!$B$103,Model!$AG$2699)</f>
        <v>-0.05330720254</v>
      </c>
      <c r="AO2784" s="373">
        <f>IPMT('Assumptions (T&amp;D) old'!$B$100,Model!AE$1,'Assumptions (T&amp;D) old'!$B$103,Model!$AG$2699)</f>
        <v>-0.04767465905</v>
      </c>
      <c r="AP2784" s="373">
        <f>IPMT('Assumptions (T&amp;D) old'!$B$100,Model!AF$1,'Assumptions (T&amp;D) old'!$B$103,Model!$AG$2699)</f>
        <v>-0.04177456974</v>
      </c>
      <c r="AQ2784" s="373">
        <f>IPMT('Assumptions (T&amp;D) old'!$B$100,Model!AG$1,'Assumptions (T&amp;D) old'!$B$103,Model!$AG$2699)</f>
        <v>-0.03559422619</v>
      </c>
      <c r="AR2784" s="373">
        <f>IPMT('Assumptions (T&amp;D) old'!$B$100,Model!AH$1,'Assumptions (T&amp;D) old'!$B$103,Model!$AG$2699)</f>
        <v>-0.02912031632</v>
      </c>
      <c r="AS2784" s="373">
        <f>IPMT('Assumptions (T&amp;D) old'!$B$100,Model!AI$1,'Assumptions (T&amp;D) old'!$B$103,Model!$AG$2699)</f>
        <v>-0.02233889573</v>
      </c>
      <c r="AT2784" s="373">
        <f>IPMT('Assumptions (T&amp;D) old'!$B$100,Model!AJ$1,'Assumptions (T&amp;D) old'!$B$103,Model!$AG$2699)</f>
        <v>-0.01523535767</v>
      </c>
      <c r="AU2784" s="373">
        <f>IPMT('Assumptions (T&amp;D) old'!$B$100,Model!AK$1,'Assumptions (T&amp;D) old'!$B$103,Model!$AG$2699)</f>
        <v>-0.00779440154</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-0.08925365598</v>
      </c>
      <c r="AI2785" s="373">
        <f>IPMT('Assumptions (T&amp;D) old'!$B$100,Model!X$1,'Assumptions (T&amp;D) old'!$B$103,Model!$AH$2699)</f>
        <v>-0.0850389971</v>
      </c>
      <c r="AJ2785" s="373">
        <f>IPMT('Assumptions (T&amp;D) old'!$B$100,Model!Y$1,'Assumptions (T&amp;D) old'!$B$103,Model!$AH$2699)</f>
        <v>-0.08062414191</v>
      </c>
      <c r="AK2785" s="373">
        <f>IPMT('Assumptions (T&amp;D) old'!$B$100,Model!Z$1,'Assumptions (T&amp;D) old'!$B$103,Model!$AH$2699)</f>
        <v>-0.07599958111</v>
      </c>
      <c r="AL2785" s="373">
        <f>IPMT('Assumptions (T&amp;D) old'!$B$100,Model!AA$1,'Assumptions (T&amp;D) old'!$B$103,Model!$AH$2699)</f>
        <v>-0.07115535367</v>
      </c>
      <c r="AM2785" s="373">
        <f>IPMT('Assumptions (T&amp;D) old'!$B$100,Model!AB$1,'Assumptions (T&amp;D) old'!$B$103,Model!$AH$2699)</f>
        <v>-0.06608102542</v>
      </c>
      <c r="AN2785" s="373">
        <f>IPMT('Assumptions (T&amp;D) old'!$B$100,Model!AC$1,'Assumptions (T&amp;D) old'!$B$103,Model!$AH$2699)</f>
        <v>-0.06076566658</v>
      </c>
      <c r="AO2785" s="373">
        <f>IPMT('Assumptions (T&amp;D) old'!$B$100,Model!AD$1,'Assumptions (T&amp;D) old'!$B$103,Model!$AH$2699)</f>
        <v>-0.0551978282</v>
      </c>
      <c r="AP2785" s="373">
        <f>IPMT('Assumptions (T&amp;D) old'!$B$100,Model!AE$1,'Assumptions (T&amp;D) old'!$B$103,Model!$AH$2699)</f>
        <v>-0.0493655175</v>
      </c>
      <c r="AQ2785" s="373">
        <f>IPMT('Assumptions (T&amp;D) old'!$B$100,Model!AF$1,'Assumptions (T&amp;D) old'!$B$103,Model!$AH$2699)</f>
        <v>-0.04325617203</v>
      </c>
      <c r="AR2785" s="373">
        <f>IPMT('Assumptions (T&amp;D) old'!$B$100,Model!AG$1,'Assumptions (T&amp;D) old'!$B$103,Model!$AH$2699)</f>
        <v>-0.03685663266</v>
      </c>
      <c r="AS2785" s="373">
        <f>IPMT('Assumptions (T&amp;D) old'!$B$100,Model!AH$1,'Assumptions (T&amp;D) old'!$B$103,Model!$AH$2699)</f>
        <v>-0.03015311517</v>
      </c>
      <c r="AT2785" s="373">
        <f>IPMT('Assumptions (T&amp;D) old'!$B$100,Model!AI$1,'Assumptions (T&amp;D) old'!$B$103,Model!$AH$2699)</f>
        <v>-0.02313118059</v>
      </c>
      <c r="AU2785" s="373">
        <f>IPMT('Assumptions (T&amp;D) old'!$B$100,Model!AJ$1,'Assumptions (T&amp;D) old'!$B$103,Model!$AH$2699)</f>
        <v>-0.01577570412</v>
      </c>
      <c r="AV2785" s="373">
        <f>IPMT('Assumptions (T&amp;D) old'!$B$100,Model!AK$1,'Assumptions (T&amp;D) old'!$B$103,Model!$AH$2699)</f>
        <v>-0.008070842525</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-0.08952107865</v>
      </c>
      <c r="AJ2786" s="373">
        <f>IPMT('Assumptions (T&amp;D) old'!$B$100,Model!X$1,'Assumptions (T&amp;D) old'!$B$103,Model!$AI$2699)</f>
        <v>-0.08529379176</v>
      </c>
      <c r="AK2786" s="373">
        <f>IPMT('Assumptions (T&amp;D) old'!$B$100,Model!Y$1,'Assumptions (T&amp;D) old'!$B$103,Model!$AI$2699)</f>
        <v>-0.08086570875</v>
      </c>
      <c r="AL2786" s="373">
        <f>IPMT('Assumptions (T&amp;D) old'!$B$100,Model!Z$1,'Assumptions (T&amp;D) old'!$B$103,Model!$AI$2699)</f>
        <v>-0.07622729179</v>
      </c>
      <c r="AM2786" s="373">
        <f>IPMT('Assumptions (T&amp;D) old'!$B$100,Model!AA$1,'Assumptions (T&amp;D) old'!$B$103,Model!$AI$2699)</f>
        <v>-0.07136855003</v>
      </c>
      <c r="AN2786" s="373">
        <f>IPMT('Assumptions (T&amp;D) old'!$B$100,Model!AB$1,'Assumptions (T&amp;D) old'!$B$103,Model!$AI$2699)</f>
        <v>-0.06627901803</v>
      </c>
      <c r="AO2786" s="373">
        <f>IPMT('Assumptions (T&amp;D) old'!$B$100,Model!AC$1,'Assumptions (T&amp;D) old'!$B$103,Model!$AI$2699)</f>
        <v>-0.06094773326</v>
      </c>
      <c r="AP2786" s="373">
        <f>IPMT('Assumptions (T&amp;D) old'!$B$100,Model!AD$1,'Assumptions (T&amp;D) old'!$B$103,Model!$AI$2699)</f>
        <v>-0.05536321247</v>
      </c>
      <c r="AQ2786" s="373">
        <f>IPMT('Assumptions (T&amp;D) old'!$B$100,Model!AE$1,'Assumptions (T&amp;D) old'!$B$103,Model!$AI$2699)</f>
        <v>-0.04951342694</v>
      </c>
      <c r="AR2786" s="373">
        <f>IPMT('Assumptions (T&amp;D) old'!$B$100,Model!AF$1,'Assumptions (T&amp;D) old'!$B$103,Model!$AI$2699)</f>
        <v>-0.04338577659</v>
      </c>
      <c r="AS2786" s="373">
        <f>IPMT('Assumptions (T&amp;D) old'!$B$100,Model!AG$1,'Assumptions (T&amp;D) old'!$B$103,Model!$AI$2699)</f>
        <v>-0.03696706286</v>
      </c>
      <c r="AT2786" s="373">
        <f>IPMT('Assumptions (T&amp;D) old'!$B$100,Model!AH$1,'Assumptions (T&amp;D) old'!$B$103,Model!$AI$2699)</f>
        <v>-0.03024346022</v>
      </c>
      <c r="AU2786" s="373">
        <f>IPMT('Assumptions (T&amp;D) old'!$B$100,Model!AI$1,'Assumptions (T&amp;D) old'!$B$103,Model!$AI$2699)</f>
        <v>-0.02320048646</v>
      </c>
      <c r="AV2786" s="373">
        <f>IPMT('Assumptions (T&amp;D) old'!$B$100,Model!AJ$1,'Assumptions (T&amp;D) old'!$B$103,Model!$AI$2699)</f>
        <v>-0.01582297144</v>
      </c>
      <c r="AW2786" s="373">
        <f>IPMT('Assumptions (T&amp;D) old'!$B$100,Model!AK$1,'Assumptions (T&amp;D) old'!$B$103,Model!$AI$2699)</f>
        <v>-0.008095024462</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-0.09933717367</v>
      </c>
      <c r="AK2787" s="373">
        <f>IPMT('Assumptions (T&amp;D) old'!$B$100,Model!X$1,'Assumptions (T&amp;D) old'!$B$103,Model!$AJ$2699)</f>
        <v>-0.09464635964</v>
      </c>
      <c r="AL2787" s="373">
        <f>IPMT('Assumptions (T&amp;D) old'!$B$100,Model!Y$1,'Assumptions (T&amp;D) old'!$B$103,Model!$AJ$2699)</f>
        <v>-0.08973273195</v>
      </c>
      <c r="AM2787" s="373">
        <f>IPMT('Assumptions (T&amp;D) old'!$B$100,Model!Z$1,'Assumptions (T&amp;D) old'!$B$103,Model!$AJ$2699)</f>
        <v>-0.08458570693</v>
      </c>
      <c r="AN2787" s="373">
        <f>IPMT('Assumptions (T&amp;D) old'!$B$100,Model!AA$1,'Assumptions (T&amp;D) old'!$B$103,Model!$AJ$2699)</f>
        <v>-0.07919419823</v>
      </c>
      <c r="AO2787" s="373">
        <f>IPMT('Assumptions (T&amp;D) old'!$B$100,Model!AB$1,'Assumptions (T&amp;D) old'!$B$103,Model!$AJ$2699)</f>
        <v>-0.07354659287</v>
      </c>
      <c r="AP2787" s="373">
        <f>IPMT('Assumptions (T&amp;D) old'!$B$100,Model!AC$1,'Assumptions (T&amp;D) old'!$B$103,Model!$AJ$2699)</f>
        <v>-0.06763072625</v>
      </c>
      <c r="AQ2787" s="373">
        <f>IPMT('Assumptions (T&amp;D) old'!$B$100,Model!AD$1,'Assumptions (T&amp;D) old'!$B$103,Model!$AJ$2699)</f>
        <v>-0.06143385597</v>
      </c>
      <c r="AR2787" s="373">
        <f>IPMT('Assumptions (T&amp;D) old'!$B$100,Model!AE$1,'Assumptions (T&amp;D) old'!$B$103,Model!$AJ$2699)</f>
        <v>-0.05494263435</v>
      </c>
      <c r="AS2787" s="373">
        <f>IPMT('Assumptions (T&amp;D) old'!$B$100,Model!AF$1,'Assumptions (T&amp;D) old'!$B$103,Model!$AJ$2699)</f>
        <v>-0.0481430797</v>
      </c>
      <c r="AT2787" s="373">
        <f>IPMT('Assumptions (T&amp;D) old'!$B$100,Model!AG$1,'Assumptions (T&amp;D) old'!$B$103,Model!$AJ$2699)</f>
        <v>-0.04102054621</v>
      </c>
      <c r="AU2787" s="373">
        <f>IPMT('Assumptions (T&amp;D) old'!$B$100,Model!AH$1,'Assumptions (T&amp;D) old'!$B$103,Model!$AJ$2699)</f>
        <v>-0.03355969237</v>
      </c>
      <c r="AV2787" s="373">
        <f>IPMT('Assumptions (T&amp;D) old'!$B$100,Model!AI$1,'Assumptions (T&amp;D) old'!$B$103,Model!$AJ$2699)</f>
        <v>-0.02574444798</v>
      </c>
      <c r="AW2787" s="373">
        <f>IPMT('Assumptions (T&amp;D) old'!$B$100,Model!AJ$1,'Assumptions (T&amp;D) old'!$B$103,Model!$AJ$2699)</f>
        <v>-0.01755797948</v>
      </c>
      <c r="AX2787" s="373">
        <f>IPMT('Assumptions (T&amp;D) old'!$B$100,Model!AK$1,'Assumptions (T&amp;D) old'!$B$103,Model!$AJ$2699)</f>
        <v>-0.008982653727</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-0.1061682899</v>
      </c>
      <c r="AL2788" s="373">
        <f>IPMT('Assumptions (T&amp;D) old'!$B$100,Model!X$1,'Assumptions (T&amp;D) old'!$B$103,Model!$AK$2699)</f>
        <v>-0.1011549028</v>
      </c>
      <c r="AM2788" s="373">
        <f>IPMT('Assumptions (T&amp;D) old'!$B$100,Model!Y$1,'Assumptions (T&amp;D) old'!$B$103,Model!$AK$2699)</f>
        <v>-0.09590337981</v>
      </c>
      <c r="AN2788" s="373">
        <f>IPMT('Assumptions (T&amp;D) old'!$B$100,Model!Z$1,'Assumptions (T&amp;D) old'!$B$103,Model!$AK$2699)</f>
        <v>-0.09040240949</v>
      </c>
      <c r="AO2788" s="373">
        <f>IPMT('Assumptions (T&amp;D) old'!$B$100,Model!AA$1,'Assumptions (T&amp;D) old'!$B$103,Model!$AK$2699)</f>
        <v>-0.08464014309</v>
      </c>
      <c r="AP2788" s="373">
        <f>IPMT('Assumptions (T&amp;D) old'!$B$100,Model!AB$1,'Assumptions (T&amp;D) old'!$B$103,Model!$AK$2699)</f>
        <v>-0.07860416903</v>
      </c>
      <c r="AQ2788" s="373">
        <f>IPMT('Assumptions (T&amp;D) old'!$B$100,Model!AC$1,'Assumptions (T&amp;D) old'!$B$103,Model!$AK$2699)</f>
        <v>-0.07228148621</v>
      </c>
      <c r="AR2788" s="373">
        <f>IPMT('Assumptions (T&amp;D) old'!$B$100,Model!AD$1,'Assumptions (T&amp;D) old'!$B$103,Model!$AK$2699)</f>
        <v>-0.06565847595</v>
      </c>
      <c r="AS2788" s="373">
        <f>IPMT('Assumptions (T&amp;D) old'!$B$100,Model!AE$1,'Assumptions (T&amp;D) old'!$B$103,Model!$AK$2699)</f>
        <v>-0.0587208727</v>
      </c>
      <c r="AT2788" s="373">
        <f>IPMT('Assumptions (T&amp;D) old'!$B$100,Model!AF$1,'Assumptions (T&amp;D) old'!$B$103,Model!$AK$2699)</f>
        <v>-0.0514537333</v>
      </c>
      <c r="AU2788" s="373">
        <f>IPMT('Assumptions (T&amp;D) old'!$B$100,Model!AG$1,'Assumptions (T&amp;D) old'!$B$103,Model!$AK$2699)</f>
        <v>-0.04384140478</v>
      </c>
      <c r="AV2788" s="373">
        <f>IPMT('Assumptions (T&amp;D) old'!$B$100,Model!AH$1,'Assumptions (T&amp;D) old'!$B$103,Model!$AK$2699)</f>
        <v>-0.03586749065</v>
      </c>
      <c r="AW2788" s="373">
        <f>IPMT('Assumptions (T&amp;D) old'!$B$100,Model!AI$1,'Assumptions (T&amp;D) old'!$B$103,Model!$AK$2699)</f>
        <v>-0.0275148156</v>
      </c>
      <c r="AX2788" s="373">
        <f>IPMT('Assumptions (T&amp;D) old'!$B$100,Model!AJ$1,'Assumptions (T&amp;D) old'!$B$103,Model!$AK$2699)</f>
        <v>-0.01876538849</v>
      </c>
      <c r="AY2788" s="373">
        <f>IPMT('Assumptions (T&amp;D) old'!$B$100,Model!AK$1,'Assumptions (T&amp;D) old'!$B$103,Model!$AK$2699)</f>
        <v>-0.009600363584</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-0.1209518328</v>
      </c>
      <c r="AM2789" s="373">
        <f>IPMT('Assumptions (T&amp;D) old'!$B$100,Model!X$1,'Assumptions (T&amp;D) old'!$B$103,Model!$AL$2699)</f>
        <v>-0.1152403501</v>
      </c>
      <c r="AN2789" s="373">
        <f>IPMT('Assumptions (T&amp;D) old'!$B$100,Model!Y$1,'Assumptions (T&amp;D) old'!$B$103,Model!$AL$2699)</f>
        <v>-0.1092575719</v>
      </c>
      <c r="AO2789" s="373">
        <f>IPMT('Assumptions (T&amp;D) old'!$B$100,Model!Z$1,'Assumptions (T&amp;D) old'!$B$103,Model!$AL$2699)</f>
        <v>-0.1029906117</v>
      </c>
      <c r="AP2789" s="373">
        <f>IPMT('Assumptions (T&amp;D) old'!$B$100,Model!AA$1,'Assumptions (T&amp;D) old'!$B$103,Model!$AL$2699)</f>
        <v>-0.09642597099</v>
      </c>
      <c r="AQ2789" s="373">
        <f>IPMT('Assumptions (T&amp;D) old'!$B$100,Model!AB$1,'Assumptions (T&amp;D) old'!$B$103,Model!$AL$2699)</f>
        <v>-0.08954950979</v>
      </c>
      <c r="AR2789" s="373">
        <f>IPMT('Assumptions (T&amp;D) old'!$B$100,Model!AC$1,'Assumptions (T&amp;D) old'!$B$103,Model!$AL$2699)</f>
        <v>-0.08234641669</v>
      </c>
      <c r="AS2789" s="373">
        <f>IPMT('Assumptions (T&amp;D) old'!$B$100,Model!AD$1,'Assumptions (T&amp;D) old'!$B$103,Model!$AL$2699)</f>
        <v>-0.07480117667</v>
      </c>
      <c r="AT2789" s="373">
        <f>IPMT('Assumptions (T&amp;D) old'!$B$100,Model!AE$1,'Assumptions (T&amp;D) old'!$B$103,Model!$AL$2699)</f>
        <v>-0.06689753775</v>
      </c>
      <c r="AU2789" s="373">
        <f>IPMT('Assumptions (T&amp;D) old'!$B$100,Model!AF$1,'Assumptions (T&amp;D) old'!$B$103,Model!$AL$2699)</f>
        <v>-0.05861847597</v>
      </c>
      <c r="AV2789" s="373">
        <f>IPMT('Assumptions (T&amp;D) old'!$B$100,Model!AG$1,'Assumptions (T&amp;D) old'!$B$103,Model!$AL$2699)</f>
        <v>-0.04994615877</v>
      </c>
      <c r="AW2789" s="373">
        <f>IPMT('Assumptions (T&amp;D) old'!$B$100,Model!AH$1,'Assumptions (T&amp;D) old'!$B$103,Model!$AL$2699)</f>
        <v>-0.04086190649</v>
      </c>
      <c r="AX2789" s="373">
        <f>IPMT('Assumptions (T&amp;D) old'!$B$100,Model!AI$1,'Assumptions (T&amp;D) old'!$B$103,Model!$AL$2699)</f>
        <v>-0.03134615224</v>
      </c>
      <c r="AY2789" s="373">
        <f>IPMT('Assumptions (T&amp;D) old'!$B$100,Model!AJ$1,'Assumptions (T&amp;D) old'!$B$103,Model!$AL$2699)</f>
        <v>-0.02137839965</v>
      </c>
      <c r="AZ2789" s="373">
        <f>IPMT('Assumptions (T&amp;D) old'!$B$100,Model!AK$1,'Assumptions (T&amp;D) old'!$B$103,Model!$AL$2699)</f>
        <v>-0.01093717882</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-0.1418808938</v>
      </c>
      <c r="AN2790" s="373">
        <f>IPMT('Assumptions (T&amp;D) old'!$B$100,Model!X$1,'Assumptions (T&amp;D) old'!$B$103,Model!$AM$2699)</f>
        <v>-0.135181117</v>
      </c>
      <c r="AO2790" s="373">
        <f>IPMT('Assumptions (T&amp;D) old'!$B$100,Model!Y$1,'Assumptions (T&amp;D) old'!$B$103,Model!$AM$2699)</f>
        <v>-0.1281631009</v>
      </c>
      <c r="AP2790" s="373">
        <f>IPMT('Assumptions (T&amp;D) old'!$B$100,Model!Z$1,'Assumptions (T&amp;D) old'!$B$103,Model!$AM$2699)</f>
        <v>-0.120811729</v>
      </c>
      <c r="AQ2790" s="373">
        <f>IPMT('Assumptions (T&amp;D) old'!$B$100,Model!AA$1,'Assumptions (T&amp;D) old'!$B$103,Model!$AM$2699)</f>
        <v>-0.1131111669</v>
      </c>
      <c r="AR2790" s="373">
        <f>IPMT('Assumptions (T&amp;D) old'!$B$100,Model!AB$1,'Assumptions (T&amp;D) old'!$B$103,Model!$AM$2699)</f>
        <v>-0.1050448281</v>
      </c>
      <c r="AS2790" s="373">
        <f>IPMT('Assumptions (T&amp;D) old'!$B$100,Model!AC$1,'Assumptions (T&amp;D) old'!$B$103,Model!$AM$2699)</f>
        <v>-0.09659533821</v>
      </c>
      <c r="AT2790" s="373">
        <f>IPMT('Assumptions (T&amp;D) old'!$B$100,Model!AD$1,'Assumptions (T&amp;D) old'!$B$103,Model!$AM$2699)</f>
        <v>-0.08774449757</v>
      </c>
      <c r="AU2790" s="373">
        <f>IPMT('Assumptions (T&amp;D) old'!$B$100,Model!AE$1,'Assumptions (T&amp;D) old'!$B$103,Model!$AM$2699)</f>
        <v>-0.07847324199</v>
      </c>
      <c r="AV2790" s="373">
        <f>IPMT('Assumptions (T&amp;D) old'!$B$100,Model!AF$1,'Assumptions (T&amp;D) old'!$B$103,Model!$AM$2699)</f>
        <v>-0.06876160178</v>
      </c>
      <c r="AW2790" s="373">
        <f>IPMT('Assumptions (T&amp;D) old'!$B$100,Model!AG$1,'Assumptions (T&amp;D) old'!$B$103,Model!$AM$2699)</f>
        <v>-0.05858865865</v>
      </c>
      <c r="AX2790" s="373">
        <f>IPMT('Assumptions (T&amp;D) old'!$B$100,Model!AH$1,'Assumptions (T&amp;D) old'!$B$103,Model!$AM$2699)</f>
        <v>-0.04793250072</v>
      </c>
      <c r="AY2790" s="373">
        <f>IPMT('Assumptions (T&amp;D) old'!$B$100,Model!AI$1,'Assumptions (T&amp;D) old'!$B$103,Model!$AM$2699)</f>
        <v>-0.0367701753</v>
      </c>
      <c r="AZ2790" s="373">
        <f>IPMT('Assumptions (T&amp;D) old'!$B$100,Model!AJ$1,'Assumptions (T&amp;D) old'!$B$103,Model!$AM$2699)</f>
        <v>-0.02507763942</v>
      </c>
      <c r="BA2790" s="373">
        <f>IPMT('Assumptions (T&amp;D) old'!$B$100,Model!AK$1,'Assumptions (T&amp;D) old'!$B$103,Model!$AM$2699)</f>
        <v>-0.01282970808</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-0.1314815611</v>
      </c>
      <c r="AO2791" s="373">
        <f>IPMT('Assumptions (T&amp;D) old'!$B$100,Model!X$1,'Assumptions (T&amp;D) old'!$B$103,Model!$AN$2699)</f>
        <v>-0.1252728527</v>
      </c>
      <c r="AP2791" s="373">
        <f>IPMT('Assumptions (T&amp;D) old'!$B$100,Model!Y$1,'Assumptions (T&amp;D) old'!$B$103,Model!$AN$2699)</f>
        <v>-0.1187692305</v>
      </c>
      <c r="AQ2791" s="373">
        <f>IPMT('Assumptions (T&amp;D) old'!$B$100,Model!Z$1,'Assumptions (T&amp;D) old'!$B$103,Model!$AN$2699)</f>
        <v>-0.1119566864</v>
      </c>
      <c r="AR2791" s="373">
        <f>IPMT('Assumptions (T&amp;D) old'!$B$100,Model!AA$1,'Assumptions (T&amp;D) old'!$B$103,Model!$AN$2699)</f>
        <v>-0.1048205463</v>
      </c>
      <c r="AS2791" s="373">
        <f>IPMT('Assumptions (T&amp;D) old'!$B$100,Model!AB$1,'Assumptions (T&amp;D) old'!$B$103,Model!$AN$2699)</f>
        <v>-0.09734543967</v>
      </c>
      <c r="AT2791" s="373">
        <f>IPMT('Assumptions (T&amp;D) old'!$B$100,Model!AC$1,'Assumptions (T&amp;D) old'!$B$103,Model!$AN$2699)</f>
        <v>-0.08951526543</v>
      </c>
      <c r="AU2791" s="373">
        <f>IPMT('Assumptions (T&amp;D) old'!$B$100,Model!AD$1,'Assumptions (T&amp;D) old'!$B$103,Model!$AN$2699)</f>
        <v>-0.08131315792</v>
      </c>
      <c r="AV2791" s="373">
        <f>IPMT('Assumptions (T&amp;D) old'!$B$100,Model!AE$1,'Assumptions (T&amp;D) old'!$B$103,Model!$AN$2699)</f>
        <v>-0.07272145029</v>
      </c>
      <c r="AW2791" s="373">
        <f>IPMT('Assumptions (T&amp;D) old'!$B$100,Model!AF$1,'Assumptions (T&amp;D) old'!$B$103,Model!$AN$2699)</f>
        <v>-0.06372163655</v>
      </c>
      <c r="AX2791" s="373">
        <f>IPMT('Assumptions (T&amp;D) old'!$B$100,Model!AG$1,'Assumptions (T&amp;D) old'!$B$103,Model!$AN$2699)</f>
        <v>-0.05429433167</v>
      </c>
      <c r="AY2791" s="373">
        <f>IPMT('Assumptions (T&amp;D) old'!$B$100,Model!AH$1,'Assumptions (T&amp;D) old'!$B$103,Model!$AN$2699)</f>
        <v>-0.0444192298</v>
      </c>
      <c r="AZ2791" s="373">
        <f>IPMT('Assumptions (T&amp;D) old'!$B$100,Model!AI$1,'Assumptions (T&amp;D) old'!$B$103,Model!$AN$2699)</f>
        <v>-0.03407506059</v>
      </c>
      <c r="BA2791" s="373">
        <f>IPMT('Assumptions (T&amp;D) old'!$B$100,Model!AJ$1,'Assumptions (T&amp;D) old'!$B$103,Model!$AN$2699)</f>
        <v>-0.02323954334</v>
      </c>
      <c r="BB2791" s="373">
        <f>IPMT('Assumptions (T&amp;D) old'!$B$100,Model!AK$1,'Assumptions (T&amp;D) old'!$B$103,Model!$AN$2699)</f>
        <v>-0.01188933902</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-0.1152818969</v>
      </c>
      <c r="AP2792" s="373">
        <f>IPMT('Assumptions (T&amp;D) old'!$B$100,Model!X$1,'Assumptions (T&amp;D) old'!$B$103,Model!$AO$2699)</f>
        <v>-0.1098381549</v>
      </c>
      <c r="AQ2792" s="373">
        <f>IPMT('Assumptions (T&amp;D) old'!$B$100,Model!Y$1,'Assumptions (T&amp;D) old'!$B$103,Model!$AO$2699)</f>
        <v>-0.1041358352</v>
      </c>
      <c r="AR2792" s="373">
        <f>IPMT('Assumptions (T&amp;D) old'!$B$100,Model!Z$1,'Assumptions (T&amp;D) old'!$B$103,Model!$AO$2699)</f>
        <v>-0.09816265537</v>
      </c>
      <c r="AS2792" s="373">
        <f>IPMT('Assumptions (T&amp;D) old'!$B$100,Model!AA$1,'Assumptions (T&amp;D) old'!$B$103,Model!$AO$2699)</f>
        <v>-0.09190574945</v>
      </c>
      <c r="AT2792" s="373">
        <f>IPMT('Assumptions (T&amp;D) old'!$B$100,Model!AB$1,'Assumptions (T&amp;D) old'!$B$103,Model!$AO$2699)</f>
        <v>-0.0853516405</v>
      </c>
      <c r="AU2792" s="373">
        <f>IPMT('Assumptions (T&amp;D) old'!$B$100,Model!AC$1,'Assumptions (T&amp;D) old'!$B$103,Model!$AO$2699)</f>
        <v>-0.07848621137</v>
      </c>
      <c r="AV2792" s="373">
        <f>IPMT('Assumptions (T&amp;D) old'!$B$100,Model!AD$1,'Assumptions (T&amp;D) old'!$B$103,Model!$AO$2699)</f>
        <v>-0.07129467436</v>
      </c>
      <c r="AW2792" s="373">
        <f>IPMT('Assumptions (T&amp;D) old'!$B$100,Model!AE$1,'Assumptions (T&amp;D) old'!$B$103,Model!$AO$2699)</f>
        <v>-0.06376153934</v>
      </c>
      <c r="AX2792" s="373">
        <f>IPMT('Assumptions (T&amp;D) old'!$B$100,Model!AF$1,'Assumptions (T&amp;D) old'!$B$103,Model!$AO$2699)</f>
        <v>-0.05587058041</v>
      </c>
      <c r="AY2792" s="373">
        <f>IPMT('Assumptions (T&amp;D) old'!$B$100,Model!AG$1,'Assumptions (T&amp;D) old'!$B$103,Model!$AO$2699)</f>
        <v>-0.04760480093</v>
      </c>
      <c r="AZ2792" s="373">
        <f>IPMT('Assumptions (T&amp;D) old'!$B$100,Model!AH$1,'Assumptions (T&amp;D) old'!$B$103,Model!$AO$2699)</f>
        <v>-0.03894639693</v>
      </c>
      <c r="BA2792" s="373">
        <f>IPMT('Assumptions (T&amp;D) old'!$B$100,Model!AI$1,'Assumptions (T&amp;D) old'!$B$103,Model!$AO$2699)</f>
        <v>-0.02987671873</v>
      </c>
      <c r="BB2792" s="373">
        <f>IPMT('Assumptions (T&amp;D) old'!$B$100,Model!AJ$1,'Assumptions (T&amp;D) old'!$B$103,Model!$AO$2699)</f>
        <v>-0.02037623082</v>
      </c>
      <c r="BC2792" s="373">
        <f>IPMT('Assumptions (T&amp;D) old'!$B$100,Model!AK$1,'Assumptions (T&amp;D) old'!$B$103,Model!$AO$2699)</f>
        <v>-0.01042446974</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-0.1170062824</v>
      </c>
      <c r="AQ2793" s="373">
        <f>IPMT('Assumptions (T&amp;D) old'!$B$100,Model!X$1,'Assumptions (T&amp;D) old'!$B$103,Model!$AP$2699)</f>
        <v>-0.111481113</v>
      </c>
      <c r="AR2793" s="373">
        <f>IPMT('Assumptions (T&amp;D) old'!$B$100,Model!Y$1,'Assumptions (T&amp;D) old'!$B$103,Model!$AP$2699)</f>
        <v>-0.105693498</v>
      </c>
      <c r="AS2793" s="373">
        <f>IPMT('Assumptions (T&amp;D) old'!$B$100,Model!Z$1,'Assumptions (T&amp;D) old'!$B$103,Model!$AP$2699)</f>
        <v>-0.09963097139</v>
      </c>
      <c r="AT2793" s="373">
        <f>IPMT('Assumptions (T&amp;D) old'!$B$100,Model!AA$1,'Assumptions (T&amp;D) old'!$B$103,Model!$AP$2699)</f>
        <v>-0.09328047474</v>
      </c>
      <c r="AU2793" s="373">
        <f>IPMT('Assumptions (T&amp;D) old'!$B$100,Model!AB$1,'Assumptions (T&amp;D) old'!$B$103,Model!$AP$2699)</f>
        <v>-0.08662832949</v>
      </c>
      <c r="AV2793" s="373">
        <f>IPMT('Assumptions (T&amp;D) old'!$B$100,Model!AC$1,'Assumptions (T&amp;D) old'!$B$103,Model!$AP$2699)</f>
        <v>-0.07966020734</v>
      </c>
      <c r="AW2793" s="373">
        <f>IPMT('Assumptions (T&amp;D) old'!$B$100,Model!AD$1,'Assumptions (T&amp;D) old'!$B$103,Model!$AP$2699)</f>
        <v>-0.07236109939</v>
      </c>
      <c r="AX2793" s="373">
        <f>IPMT('Assumptions (T&amp;D) old'!$B$100,Model!AE$1,'Assumptions (T&amp;D) old'!$B$103,Model!$AP$2699)</f>
        <v>-0.06471528382</v>
      </c>
      <c r="AY2793" s="373">
        <f>IPMT('Assumptions (T&amp;D) old'!$B$100,Model!AF$1,'Assumptions (T&amp;D) old'!$B$103,Model!$AP$2699)</f>
        <v>-0.056706292</v>
      </c>
      <c r="AZ2793" s="373">
        <f>IPMT('Assumptions (T&amp;D) old'!$B$100,Model!AG$1,'Assumptions (T&amp;D) old'!$B$103,Model!$AP$2699)</f>
        <v>-0.04831687307</v>
      </c>
      <c r="BA2793" s="373">
        <f>IPMT('Assumptions (T&amp;D) old'!$B$100,Model!AH$1,'Assumptions (T&amp;D) old'!$B$103,Model!$AP$2699)</f>
        <v>-0.03952895675</v>
      </c>
      <c r="BB2793" s="373">
        <f>IPMT('Assumptions (T&amp;D) old'!$B$100,Model!AI$1,'Assumptions (T&amp;D) old'!$B$103,Model!$AP$2699)</f>
        <v>-0.0303236144</v>
      </c>
      <c r="BC2793" s="373">
        <f>IPMT('Assumptions (T&amp;D) old'!$B$100,Model!AJ$1,'Assumptions (T&amp;D) old'!$B$103,Model!$AP$2699)</f>
        <v>-0.02068101828</v>
      </c>
      <c r="BD2793" s="373">
        <f>IPMT('Assumptions (T&amp;D) old'!$B$100,Model!AK$1,'Assumptions (T&amp;D) old'!$B$103,Model!$AP$2699)</f>
        <v>-0.01058039885</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-0.1367863544</v>
      </c>
      <c r="AR2794" s="373">
        <f>IPMT('Assumptions (T&amp;D) old'!$B$100,Model!X$1,'Assumptions (T&amp;D) old'!$B$103,Model!$AQ$2699)</f>
        <v>-0.1303271476</v>
      </c>
      <c r="AS2794" s="373">
        <f>IPMT('Assumptions (T&amp;D) old'!$B$100,Model!Y$1,'Assumptions (T&amp;D) old'!$B$103,Model!$AQ$2699)</f>
        <v>-0.1235611284</v>
      </c>
      <c r="AT2794" s="373">
        <f>IPMT('Assumptions (T&amp;D) old'!$B$100,Model!Z$1,'Assumptions (T&amp;D) old'!$B$103,Model!$AQ$2699)</f>
        <v>-0.1164737234</v>
      </c>
      <c r="AU2794" s="373">
        <f>IPMT('Assumptions (T&amp;D) old'!$B$100,Model!AA$1,'Assumptions (T&amp;D) old'!$B$103,Model!$AQ$2699)</f>
        <v>-0.1090496666</v>
      </c>
      <c r="AV2794" s="373">
        <f>IPMT('Assumptions (T&amp;D) old'!$B$100,Model!AB$1,'Assumptions (T&amp;D) old'!$B$103,Model!$AQ$2699)</f>
        <v>-0.1012729671</v>
      </c>
      <c r="AW2794" s="373">
        <f>IPMT('Assumptions (T&amp;D) old'!$B$100,Model!AC$1,'Assumptions (T&amp;D) old'!$B$103,Model!$AQ$2699)</f>
        <v>-0.09312687433</v>
      </c>
      <c r="AX2794" s="373">
        <f>IPMT('Assumptions (T&amp;D) old'!$B$100,Model!AD$1,'Assumptions (T&amp;D) old'!$B$103,Model!$AQ$2699)</f>
        <v>-0.0845938422</v>
      </c>
      <c r="AY2794" s="373">
        <f>IPMT('Assumptions (T&amp;D) old'!$B$100,Model!AE$1,'Assumptions (T&amp;D) old'!$B$103,Model!$AQ$2699)</f>
        <v>-0.07565549104</v>
      </c>
      <c r="AZ2794" s="373">
        <f>IPMT('Assumptions (T&amp;D) old'!$B$100,Model!AF$1,'Assumptions (T&amp;D) old'!$B$103,Model!$AQ$2699)</f>
        <v>-0.06629256821</v>
      </c>
      <c r="BA2794" s="373">
        <f>IPMT('Assumptions (T&amp;D) old'!$B$100,Model!AG$1,'Assumptions (T&amp;D) old'!$B$103,Model!$AQ$2699)</f>
        <v>-0.05648490654</v>
      </c>
      <c r="BB2794" s="373">
        <f>IPMT('Assumptions (T&amp;D) old'!$B$100,Model!AH$1,'Assumptions (T&amp;D) old'!$B$103,Model!$AQ$2699)</f>
        <v>-0.04621138094</v>
      </c>
      <c r="BC2794" s="373">
        <f>IPMT('Assumptions (T&amp;D) old'!$B$100,Model!AI$1,'Assumptions (T&amp;D) old'!$B$103,Model!$AQ$2699)</f>
        <v>-0.03544986288</v>
      </c>
      <c r="BD2794" s="373">
        <f>IPMT('Assumptions (T&amp;D) old'!$B$100,Model!AJ$1,'Assumptions (T&amp;D) old'!$B$103,Model!$AQ$2699)</f>
        <v>-0.0241771727</v>
      </c>
      <c r="BE2794" s="373">
        <f>IPMT('Assumptions (T&amp;D) old'!$B$100,Model!AK$1,'Assumptions (T&amp;D) old'!$B$103,Model!$AQ$2699)</f>
        <v>-0.01236902975</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-0.1194410657</v>
      </c>
      <c r="AS2795" s="373">
        <f>IPMT('Assumptions (T&amp;D) old'!$B$100,Model!X$1,'Assumptions (T&amp;D) old'!$B$103,Model!$AR$2699)</f>
        <v>-0.1138009231</v>
      </c>
      <c r="AT2795" s="373">
        <f>IPMT('Assumptions (T&amp;D) old'!$B$100,Model!Y$1,'Assumptions (T&amp;D) old'!$B$103,Model!$AR$2699)</f>
        <v>-0.1078928737</v>
      </c>
      <c r="AU2795" s="373">
        <f>IPMT('Assumptions (T&amp;D) old'!$B$100,Model!Z$1,'Assumptions (T&amp;D) old'!$B$103,Model!$AR$2699)</f>
        <v>-0.101704192</v>
      </c>
      <c r="AV2795" s="373">
        <f>IPMT('Assumptions (T&amp;D) old'!$B$100,Model!AA$1,'Assumptions (T&amp;D) old'!$B$103,Model!$AR$2699)</f>
        <v>-0.09522154787</v>
      </c>
      <c r="AW2795" s="373">
        <f>IPMT('Assumptions (T&amp;D) old'!$B$100,Model!AB$1,'Assumptions (T&amp;D) old'!$B$103,Model!$AR$2699)</f>
        <v>-0.08843097815</v>
      </c>
      <c r="AX2795" s="373">
        <f>IPMT('Assumptions (T&amp;D) old'!$B$100,Model!AC$1,'Assumptions (T&amp;D) old'!$B$103,Model!$AR$2699)</f>
        <v>-0.08131785637</v>
      </c>
      <c r="AY2795" s="373">
        <f>IPMT('Assumptions (T&amp;D) old'!$B$100,Model!AD$1,'Assumptions (T&amp;D) old'!$B$103,Model!$AR$2699)</f>
        <v>-0.07386686131</v>
      </c>
      <c r="AZ2795" s="373">
        <f>IPMT('Assumptions (T&amp;D) old'!$B$100,Model!AE$1,'Assumptions (T&amp;D) old'!$B$103,Model!$AR$2699)</f>
        <v>-0.06606194398</v>
      </c>
      <c r="BA2795" s="373">
        <f>IPMT('Assumptions (T&amp;D) old'!$B$100,Model!AF$1,'Assumptions (T&amp;D) old'!$B$103,Model!$AR$2699)</f>
        <v>-0.05788629307</v>
      </c>
      <c r="BB2795" s="373">
        <f>IPMT('Assumptions (T&amp;D) old'!$B$100,Model!AG$1,'Assumptions (T&amp;D) old'!$B$103,Model!$AR$2699)</f>
        <v>-0.04932229875</v>
      </c>
      <c r="BC2795" s="373">
        <f>IPMT('Assumptions (T&amp;D) old'!$B$100,Model!AH$1,'Assumptions (T&amp;D) old'!$B$103,Model!$AR$2699)</f>
        <v>-0.0403515147</v>
      </c>
      <c r="BD2795" s="373">
        <f>IPMT('Assumptions (T&amp;D) old'!$B$100,Model!AI$1,'Assumptions (T&amp;D) old'!$B$103,Model!$AR$2699)</f>
        <v>-0.0309546184</v>
      </c>
      <c r="BE2795" s="373">
        <f>IPMT('Assumptions (T&amp;D) old'!$B$100,Model!AJ$1,'Assumptions (T&amp;D) old'!$B$103,Model!$AR$2699)</f>
        <v>-0.02111136953</v>
      </c>
      <c r="BF2795" s="373">
        <f>IPMT('Assumptions (T&amp;D) old'!$B$100,Model!AK$1,'Assumptions (T&amp;D) old'!$B$103,Model!$AR$2699)</f>
        <v>-0.01080056634</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-0.1505924144</v>
      </c>
      <c r="AT2796" s="373">
        <f>IPMT('Assumptions (T&amp;D) old'!$B$100,Model!X$1,'Assumptions (T&amp;D) old'!$B$103,Model!$AS$2699)</f>
        <v>-0.1434812698</v>
      </c>
      <c r="AU2796" s="373">
        <f>IPMT('Assumptions (T&amp;D) old'!$B$100,Model!Y$1,'Assumptions (T&amp;D) old'!$B$103,Model!$AS$2699)</f>
        <v>-0.1360323457</v>
      </c>
      <c r="AV2796" s="373">
        <f>IPMT('Assumptions (T&amp;D) old'!$B$100,Model!Z$1,'Assumptions (T&amp;D) old'!$B$103,Model!$AS$2699)</f>
        <v>-0.1282295978</v>
      </c>
      <c r="AW2796" s="373">
        <f>IPMT('Assumptions (T&amp;D) old'!$B$100,Model!AA$1,'Assumptions (T&amp;D) old'!$B$103,Model!$AS$2699)</f>
        <v>-0.1200562194</v>
      </c>
      <c r="AX2796" s="373">
        <f>IPMT('Assumptions (T&amp;D) old'!$B$100,Model!AB$1,'Assumptions (T&amp;D) old'!$B$103,Model!$AS$2699)</f>
        <v>-0.1114946055</v>
      </c>
      <c r="AY2796" s="373">
        <f>IPMT('Assumptions (T&amp;D) old'!$B$100,Model!AC$1,'Assumptions (T&amp;D) old'!$B$103,Model!$AS$2699)</f>
        <v>-0.1025263149</v>
      </c>
      <c r="AZ2796" s="373">
        <f>IPMT('Assumptions (T&amp;D) old'!$B$100,Model!AD$1,'Assumptions (T&amp;D) old'!$B$103,Model!$AS$2699)</f>
        <v>-0.09313203058</v>
      </c>
      <c r="BA2796" s="373">
        <f>IPMT('Assumptions (T&amp;D) old'!$B$100,Model!AE$1,'Assumptions (T&amp;D) old'!$B$103,Model!$AS$2699)</f>
        <v>-0.08329151771</v>
      </c>
      <c r="BB2796" s="373">
        <f>IPMT('Assumptions (T&amp;D) old'!$B$100,Model!AF$1,'Assumptions (T&amp;D) old'!$B$103,Model!$AS$2699)</f>
        <v>-0.07298358048</v>
      </c>
      <c r="BC2796" s="373">
        <f>IPMT('Assumptions (T&amp;D) old'!$B$100,Model!AG$1,'Assumptions (T&amp;D) old'!$B$103,Model!$AS$2699)</f>
        <v>-0.06218601622</v>
      </c>
      <c r="BD2796" s="373">
        <f>IPMT('Assumptions (T&amp;D) old'!$B$100,Model!AH$1,'Assumptions (T&amp;D) old'!$B$103,Model!$AS$2699)</f>
        <v>-0.05087556767</v>
      </c>
      <c r="BE2796" s="373">
        <f>IPMT('Assumptions (T&amp;D) old'!$B$100,Model!AI$1,'Assumptions (T&amp;D) old'!$B$103,Model!$AS$2699)</f>
        <v>-0.03902787281</v>
      </c>
      <c r="BF2796" s="373">
        <f>IPMT('Assumptions (T&amp;D) old'!$B$100,Model!AJ$1,'Assumptions (T&amp;D) old'!$B$103,Model!$AS$2699)</f>
        <v>-0.02661741244</v>
      </c>
      <c r="BG2796" s="373">
        <f>IPMT('Assumptions (T&amp;D) old'!$B$100,Model!AK$1,'Assumptions (T&amp;D) old'!$B$103,Model!$AS$2699)</f>
        <v>-0.0136174552</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-0.1766095687</v>
      </c>
      <c r="AU2797" s="373">
        <f>IPMT('Assumptions (T&amp;D) old'!$B$100,Model!X$1,'Assumptions (T&amp;D) old'!$B$103,Model!$AT$2699)</f>
        <v>-0.1682698646</v>
      </c>
      <c r="AV2797" s="373">
        <f>IPMT('Assumptions (T&amp;D) old'!$B$100,Model!Y$1,'Assumptions (T&amp;D) old'!$B$103,Model!$AT$2699)</f>
        <v>-0.1595340244</v>
      </c>
      <c r="AW2797" s="373">
        <f>IPMT('Assumptions (T&amp;D) old'!$B$100,Model!Z$1,'Assumptions (T&amp;D) old'!$B$103,Model!$AT$2699)</f>
        <v>-0.1503832319</v>
      </c>
      <c r="AX2797" s="373">
        <f>IPMT('Assumptions (T&amp;D) old'!$B$100,Model!AA$1,'Assumptions (T&amp;D) old'!$B$103,Model!$AT$2699)</f>
        <v>-0.1407977767</v>
      </c>
      <c r="AY2797" s="373">
        <f>IPMT('Assumptions (T&amp;D) old'!$B$100,Model!AB$1,'Assumptions (T&amp;D) old'!$B$103,Model!$AT$2699)</f>
        <v>-0.1307570124</v>
      </c>
      <c r="AZ2797" s="373">
        <f>IPMT('Assumptions (T&amp;D) old'!$B$100,Model!AC$1,'Assumptions (T&amp;D) old'!$B$103,Model!$AT$2699)</f>
        <v>-0.1202393118</v>
      </c>
      <c r="BA2797" s="373">
        <f>IPMT('Assumptions (T&amp;D) old'!$B$100,Model!AD$1,'Assumptions (T&amp;D) old'!$B$103,Model!$AT$2699)</f>
        <v>-0.1092220204</v>
      </c>
      <c r="BB2797" s="373">
        <f>IPMT('Assumptions (T&amp;D) old'!$B$100,Model!AE$1,'Assumptions (T&amp;D) old'!$B$103,Model!$AT$2699)</f>
        <v>-0.09768140767</v>
      </c>
      <c r="BC2797" s="373">
        <f>IPMT('Assumptions (T&amp;D) old'!$B$100,Model!AF$1,'Assumptions (T&amp;D) old'!$B$103,Model!$AT$2699)</f>
        <v>-0.08559261584</v>
      </c>
      <c r="BD2797" s="373">
        <f>IPMT('Assumptions (T&amp;D) old'!$B$100,Model!AG$1,'Assumptions (T&amp;D) old'!$B$103,Model!$AT$2699)</f>
        <v>-0.07292960639</v>
      </c>
      <c r="BE2797" s="373">
        <f>IPMT('Assumptions (T&amp;D) old'!$B$100,Model!AH$1,'Assumptions (T&amp;D) old'!$B$103,Model!$AT$2699)</f>
        <v>-0.05966510399</v>
      </c>
      <c r="BF2797" s="373">
        <f>IPMT('Assumptions (T&amp;D) old'!$B$100,Model!AI$1,'Assumptions (T&amp;D) old'!$B$103,Model!$AT$2699)</f>
        <v>-0.04577053773</v>
      </c>
      <c r="BG2797" s="373">
        <f>IPMT('Assumptions (T&amp;D) old'!$B$100,Model!AJ$1,'Assumptions (T&amp;D) old'!$B$103,Model!$AT$2699)</f>
        <v>-0.03121597957</v>
      </c>
      <c r="BH2797" s="373">
        <f>IPMT('Assumptions (T&amp;D) old'!$B$100,Model!AK$1,'Assumptions (T&amp;D) old'!$B$103,Model!$AT$2699)</f>
        <v>-0.0159700799</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-0.1672733328</v>
      </c>
      <c r="AV2798" s="373">
        <f>IPMT('Assumptions (T&amp;D) old'!$B$100,Model!X$1,'Assumptions (T&amp;D) old'!$B$103,Model!$AU$2699)</f>
        <v>-0.1593744963</v>
      </c>
      <c r="AW2798" s="373">
        <f>IPMT('Assumptions (T&amp;D) old'!$B$100,Model!Y$1,'Assumptions (T&amp;D) old'!$B$103,Model!$AU$2699)</f>
        <v>-0.151100465</v>
      </c>
      <c r="AX2798" s="373">
        <f>IPMT('Assumptions (T&amp;D) old'!$B$100,Model!Z$1,'Assumptions (T&amp;D) old'!$B$103,Model!$AU$2699)</f>
        <v>-0.1424334173</v>
      </c>
      <c r="AY2798" s="373">
        <f>IPMT('Assumptions (T&amp;D) old'!$B$100,Model!AA$1,'Assumptions (T&amp;D) old'!$B$103,Model!$AU$2699)</f>
        <v>-0.1333546847</v>
      </c>
      <c r="AZ2798" s="373">
        <f>IPMT('Assumptions (T&amp;D) old'!$B$100,Model!AB$1,'Assumptions (T&amp;D) old'!$B$103,Model!$AU$2699)</f>
        <v>-0.1238447124</v>
      </c>
      <c r="BA2798" s="373">
        <f>IPMT('Assumptions (T&amp;D) old'!$B$100,Model!AC$1,'Assumptions (T&amp;D) old'!$B$103,Model!$AU$2699)</f>
        <v>-0.1138830164</v>
      </c>
      <c r="BB2798" s="373">
        <f>IPMT('Assumptions (T&amp;D) old'!$B$100,Model!AD$1,'Assumptions (T&amp;D) old'!$B$103,Model!$AU$2699)</f>
        <v>-0.1034481399</v>
      </c>
      <c r="BC2798" s="373">
        <f>IPMT('Assumptions (T&amp;D) old'!$B$100,Model!AE$1,'Assumptions (T&amp;D) old'!$B$103,Model!$AU$2699)</f>
        <v>-0.09251760667</v>
      </c>
      <c r="BD2798" s="373">
        <f>IPMT('Assumptions (T&amp;D) old'!$B$100,Model!AF$1,'Assumptions (T&amp;D) old'!$B$103,Model!$AU$2699)</f>
        <v>-0.08106787314</v>
      </c>
      <c r="BE2798" s="373">
        <f>IPMT('Assumptions (T&amp;D) old'!$B$100,Model!AG$1,'Assumptions (T&amp;D) old'!$B$103,Model!$AU$2699)</f>
        <v>-0.06907427728</v>
      </c>
      <c r="BF2798" s="373">
        <f>IPMT('Assumptions (T&amp;D) old'!$B$100,Model!AH$1,'Assumptions (T&amp;D) old'!$B$103,Model!$AU$2699)</f>
        <v>-0.05651098561</v>
      </c>
      <c r="BG2798" s="373">
        <f>IPMT('Assumptions (T&amp;D) old'!$B$100,Model!AI$1,'Assumptions (T&amp;D) old'!$B$103,Model!$AU$2699)</f>
        <v>-0.04335093758</v>
      </c>
      <c r="BH2798" s="373">
        <f>IPMT('Assumptions (T&amp;D) old'!$B$100,Model!AJ$1,'Assumptions (T&amp;D) old'!$B$103,Model!$AU$2699)</f>
        <v>-0.02956578728</v>
      </c>
      <c r="BI2798" s="373">
        <f>IPMT('Assumptions (T&amp;D) old'!$B$100,Model!AK$1,'Assumptions (T&amp;D) old'!$B$103,Model!$AU$2699)</f>
        <v>-0.01512584233</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-0.1653335092</v>
      </c>
      <c r="AW2799" s="373">
        <f>IPMT('Assumptions (T&amp;D) old'!$B$100,Model!X$1,'Assumptions (T&amp;D) old'!$B$103,Model!$AV$2699)</f>
        <v>-0.1575262733</v>
      </c>
      <c r="AX2799" s="373">
        <f>IPMT('Assumptions (T&amp;D) old'!$B$100,Model!Y$1,'Assumptions (T&amp;D) old'!$B$103,Model!$AV$2699)</f>
        <v>-0.1493481937</v>
      </c>
      <c r="AY2799" s="373">
        <f>IPMT('Assumptions (T&amp;D) old'!$B$100,Model!Z$1,'Assumptions (T&amp;D) old'!$B$103,Model!$AV$2699)</f>
        <v>-0.1407816554</v>
      </c>
      <c r="AZ2799" s="373">
        <f>IPMT('Assumptions (T&amp;D) old'!$B$100,Model!AA$1,'Assumptions (T&amp;D) old'!$B$103,Model!$AV$2699)</f>
        <v>-0.1318082065</v>
      </c>
      <c r="BA2799" s="373">
        <f>IPMT('Assumptions (T&amp;D) old'!$B$100,Model!AB$1,'Assumptions (T&amp;D) old'!$B$103,Model!$AV$2699)</f>
        <v>-0.1224085188</v>
      </c>
      <c r="BB2799" s="373">
        <f>IPMT('Assumptions (T&amp;D) old'!$B$100,Model!AC$1,'Assumptions (T&amp;D) old'!$B$103,Model!$AV$2699)</f>
        <v>-0.1125623458</v>
      </c>
      <c r="BC2799" s="373">
        <f>IPMT('Assumptions (T&amp;D) old'!$B$100,Model!AD$1,'Assumptions (T&amp;D) old'!$B$103,Model!$AV$2699)</f>
        <v>-0.1022484797</v>
      </c>
      <c r="BD2799" s="373">
        <f>IPMT('Assumptions (T&amp;D) old'!$B$100,Model!AE$1,'Assumptions (T&amp;D) old'!$B$103,Model!$AV$2699)</f>
        <v>-0.09144470497</v>
      </c>
      <c r="BE2799" s="373">
        <f>IPMT('Assumptions (T&amp;D) old'!$B$100,Model!AF$1,'Assumptions (T&amp;D) old'!$B$103,Model!$AV$2699)</f>
        <v>-0.08012775092</v>
      </c>
      <c r="BF2799" s="373">
        <f>IPMT('Assumptions (T&amp;D) old'!$B$100,Model!AG$1,'Assumptions (T&amp;D) old'!$B$103,Model!$AV$2699)</f>
        <v>-0.06827324154</v>
      </c>
      <c r="BG2799" s="373">
        <f>IPMT('Assumptions (T&amp;D) old'!$B$100,Model!AH$1,'Assumptions (T&amp;D) old'!$B$103,Model!$AV$2699)</f>
        <v>-0.05585564297</v>
      </c>
      <c r="BH2799" s="373">
        <f>IPMT('Assumptions (T&amp;D) old'!$B$100,Model!AI$1,'Assumptions (T&amp;D) old'!$B$103,Model!$AV$2699)</f>
        <v>-0.04284820847</v>
      </c>
      <c r="BI2799" s="373">
        <f>IPMT('Assumptions (T&amp;D) old'!$B$100,Model!AJ$1,'Assumptions (T&amp;D) old'!$B$103,Model!$AV$2699)</f>
        <v>-0.02922292083</v>
      </c>
      <c r="BJ2799" s="373">
        <f>IPMT('Assumptions (T&amp;D) old'!$B$100,Model!AK$1,'Assumptions (T&amp;D) old'!$B$103,Model!$AV$2699)</f>
        <v>-0.01495043202</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-0.1663390204</v>
      </c>
      <c r="AX2800" s="373">
        <f>IPMT('Assumptions (T&amp;D) old'!$B$100,Model!X$1,'Assumptions (T&amp;D) old'!$B$103,Model!$AW$2699)</f>
        <v>-0.1584843032</v>
      </c>
      <c r="AY2800" s="373">
        <f>IPMT('Assumptions (T&amp;D) old'!$B$100,Model!Y$1,'Assumptions (T&amp;D) old'!$B$103,Model!$AW$2699)</f>
        <v>-0.1502564869</v>
      </c>
      <c r="AZ2800" s="373">
        <f>IPMT('Assumptions (T&amp;D) old'!$B$100,Model!Z$1,'Assumptions (T&amp;D) old'!$B$103,Model!$AW$2699)</f>
        <v>-0.1416378493</v>
      </c>
      <c r="BA2800" s="373">
        <f>IPMT('Assumptions (T&amp;D) old'!$B$100,Model!AA$1,'Assumptions (T&amp;D) old'!$B$103,Model!$AW$2699)</f>
        <v>-0.1326098264</v>
      </c>
      <c r="BB2800" s="373">
        <f>IPMT('Assumptions (T&amp;D) old'!$B$100,Model!AB$1,'Assumptions (T&amp;D) old'!$B$103,Model!$AW$2699)</f>
        <v>-0.1231529725</v>
      </c>
      <c r="BC2800" s="373">
        <f>IPMT('Assumptions (T&amp;D) old'!$B$100,Model!AC$1,'Assumptions (T&amp;D) old'!$B$103,Model!$AW$2699)</f>
        <v>-0.113246918</v>
      </c>
      <c r="BD2800" s="373">
        <f>IPMT('Assumptions (T&amp;D) old'!$B$100,Model!AD$1,'Assumptions (T&amp;D) old'!$B$103,Model!$AW$2699)</f>
        <v>-0.1028703258</v>
      </c>
      <c r="BE2800" s="373">
        <f>IPMT('Assumptions (T&amp;D) old'!$B$100,Model!AE$1,'Assumptions (T&amp;D) old'!$B$103,Model!$AW$2699)</f>
        <v>-0.09200084561</v>
      </c>
      <c r="BF2800" s="373">
        <f>IPMT('Assumptions (T&amp;D) old'!$B$100,Model!AF$1,'Assumptions (T&amp;D) old'!$B$103,Model!$AW$2699)</f>
        <v>-0.08061506506</v>
      </c>
      <c r="BG2800" s="373">
        <f>IPMT('Assumptions (T&amp;D) old'!$B$100,Model!AG$1,'Assumptions (T&amp;D) old'!$B$103,Model!$AW$2699)</f>
        <v>-0.06868845994</v>
      </c>
      <c r="BH2800" s="373">
        <f>IPMT('Assumptions (T&amp;D) old'!$B$100,Model!AH$1,'Assumptions (T&amp;D) old'!$B$103,Model!$AW$2699)</f>
        <v>-0.05619534108</v>
      </c>
      <c r="BI2800" s="373">
        <f>IPMT('Assumptions (T&amp;D) old'!$B$100,Model!AI$1,'Assumptions (T&amp;D) old'!$B$103,Model!$AW$2699)</f>
        <v>-0.04310879906</v>
      </c>
      <c r="BJ2800" s="373">
        <f>IPMT('Assumptions (T&amp;D) old'!$B$100,Model!AJ$1,'Assumptions (T&amp;D) old'!$B$103,Model!$AW$2699)</f>
        <v>-0.0294006463</v>
      </c>
      <c r="BK2800" s="373">
        <f>IPMT('Assumptions (T&amp;D) old'!$B$100,Model!AK$1,'Assumptions (T&amp;D) old'!$B$103,Model!$AW$2699)</f>
        <v>-0.01504135629</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-0.1396924428</v>
      </c>
      <c r="AY2801" s="373">
        <f>IPMT('Assumptions (T&amp;D) old'!$B$100,Model!X$1,'Assumptions (T&amp;D) old'!$B$103,Model!$AX$2699)</f>
        <v>-0.1330960071</v>
      </c>
      <c r="AZ2801" s="373">
        <f>IPMT('Assumptions (T&amp;D) old'!$B$100,Model!Y$1,'Assumptions (T&amp;D) old'!$B$103,Model!$AX$2699)</f>
        <v>-0.1261862408</v>
      </c>
      <c r="BA2801" s="373">
        <f>IPMT('Assumptions (T&amp;D) old'!$B$100,Model!Z$1,'Assumptions (T&amp;D) old'!$B$103,Model!$AX$2699)</f>
        <v>-0.1189482606</v>
      </c>
      <c r="BB2801" s="373">
        <f>IPMT('Assumptions (T&amp;D) old'!$B$100,Model!AA$1,'Assumptions (T&amp;D) old'!$B$103,Model!$AX$2699)</f>
        <v>-0.1113664764</v>
      </c>
      <c r="BC2801" s="373">
        <f>IPMT('Assumptions (T&amp;D) old'!$B$100,Model!AB$1,'Assumptions (T&amp;D) old'!$B$103,Model!$AX$2699)</f>
        <v>-0.1034245573</v>
      </c>
      <c r="BD2801" s="373">
        <f>IPMT('Assumptions (T&amp;D) old'!$B$100,Model!AC$1,'Assumptions (T&amp;D) old'!$B$103,Model!$AX$2699)</f>
        <v>-0.09510539717</v>
      </c>
      <c r="BE2801" s="373">
        <f>IPMT('Assumptions (T&amp;D) old'!$B$100,Model!AD$1,'Assumptions (T&amp;D) old'!$B$103,Model!$AX$2699)</f>
        <v>-0.08639107689</v>
      </c>
      <c r="BF2801" s="373">
        <f>IPMT('Assumptions (T&amp;D) old'!$B$100,Model!AE$1,'Assumptions (T&amp;D) old'!$B$103,Model!$AX$2699)</f>
        <v>-0.07726282639</v>
      </c>
      <c r="BG2801" s="373">
        <f>IPMT('Assumptions (T&amp;D) old'!$B$100,Model!AF$1,'Assumptions (T&amp;D) old'!$B$103,Model!$AX$2699)</f>
        <v>-0.067700984</v>
      </c>
      <c r="BH2801" s="373">
        <f>IPMT('Assumptions (T&amp;D) old'!$B$100,Model!AG$1,'Assumptions (T&amp;D) old'!$B$103,Model!$AX$2699)</f>
        <v>-0.05768495409</v>
      </c>
      <c r="BI2801" s="373">
        <f>IPMT('Assumptions (T&amp;D) old'!$B$100,Model!AH$1,'Assumptions (T&amp;D) old'!$B$103,Model!$AX$2699)</f>
        <v>-0.04719316277</v>
      </c>
      <c r="BJ2801" s="373">
        <f>IPMT('Assumptions (T&amp;D) old'!$B$100,Model!AI$1,'Assumptions (T&amp;D) old'!$B$103,Model!$AX$2699)</f>
        <v>-0.03620301135</v>
      </c>
      <c r="BK2801" s="373">
        <f>IPMT('Assumptions (T&amp;D) old'!$B$100,Model!AJ$1,'Assumptions (T&amp;D) old'!$B$103,Model!$AX$2699)</f>
        <v>-0.02469082774</v>
      </c>
      <c r="BL2801" s="373">
        <f>IPMT('Assumptions (T&amp;D) old'!$B$100,Model!AK$1,'Assumptions (T&amp;D) old'!$B$103,Model!$AX$2699)</f>
        <v>-0.01263181541</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-0.14378727</v>
      </c>
      <c r="AZ2802" s="373">
        <f>IPMT('Assumptions (T&amp;D) old'!$B$100,Model!X$1,'Assumptions (T&amp;D) old'!$B$103,Model!$AY$2699)</f>
        <v>-0.136997472</v>
      </c>
      <c r="BA2802" s="373">
        <f>IPMT('Assumptions (T&amp;D) old'!$B$100,Model!Y$1,'Assumptions (T&amp;D) old'!$B$103,Model!$AY$2699)</f>
        <v>-0.1298851586</v>
      </c>
      <c r="BB2802" s="373">
        <f>IPMT('Assumptions (T&amp;D) old'!$B$100,Model!Z$1,'Assumptions (T&amp;D) old'!$B$103,Model!$AY$2699)</f>
        <v>-0.1224350103</v>
      </c>
      <c r="BC2802" s="373">
        <f>IPMT('Assumptions (T&amp;D) old'!$B$100,Model!AA$1,'Assumptions (T&amp;D) old'!$B$103,Model!$AY$2699)</f>
        <v>-0.11463098</v>
      </c>
      <c r="BD2802" s="373">
        <f>IPMT('Assumptions (T&amp;D) old'!$B$100,Model!AB$1,'Assumptions (T&amp;D) old'!$B$103,Model!$AY$2699)</f>
        <v>-0.1064562582</v>
      </c>
      <c r="BE2802" s="373">
        <f>IPMT('Assumptions (T&amp;D) old'!$B$100,Model!AC$1,'Assumptions (T&amp;D) old'!$B$103,Model!$AY$2699)</f>
        <v>-0.09789323712</v>
      </c>
      <c r="BF2802" s="373">
        <f>IPMT('Assumptions (T&amp;D) old'!$B$100,Model!AD$1,'Assumptions (T&amp;D) old'!$B$103,Model!$AY$2699)</f>
        <v>-0.08892347255</v>
      </c>
      <c r="BG2802" s="373">
        <f>IPMT('Assumptions (T&amp;D) old'!$B$100,Model!AE$1,'Assumptions (T&amp;D) old'!$B$103,Model!$AY$2699)</f>
        <v>-0.07952764417</v>
      </c>
      <c r="BH2802" s="373">
        <f>IPMT('Assumptions (T&amp;D) old'!$B$100,Model!AF$1,'Assumptions (T&amp;D) old'!$B$103,Model!$AY$2699)</f>
        <v>-0.06968551394</v>
      </c>
      <c r="BI2802" s="373">
        <f>IPMT('Assumptions (T&amp;D) old'!$B$100,Model!AG$1,'Assumptions (T&amp;D) old'!$B$103,Model!$AY$2699)</f>
        <v>-0.05937588252</v>
      </c>
      <c r="BJ2802" s="373">
        <f>IPMT('Assumptions (T&amp;D) old'!$B$100,Model!AH$1,'Assumptions (T&amp;D) old'!$B$103,Model!$AY$2699)</f>
        <v>-0.04857654361</v>
      </c>
      <c r="BK2802" s="373">
        <f>IPMT('Assumptions (T&amp;D) old'!$B$100,Model!AI$1,'Assumptions (T&amp;D) old'!$B$103,Model!$AY$2699)</f>
        <v>-0.0372642361</v>
      </c>
      <c r="BL2802" s="373">
        <f>IPMT('Assumptions (T&amp;D) old'!$B$100,Model!AJ$1,'Assumptions (T&amp;D) old'!$B$103,Model!$AY$2699)</f>
        <v>-0.02541459399</v>
      </c>
      <c r="BM2802" s="373">
        <f>IPMT('Assumptions (T&amp;D) old'!$B$100,Model!AK$1,'Assumptions (T&amp;D) old'!$B$103,Model!$AY$2699)</f>
        <v>-0.01300209387</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-0.1502505598</v>
      </c>
      <c r="BA2803" s="373">
        <f>IPMT('Assumptions (T&amp;D) old'!$B$100,Model!X$1,'Assumptions (T&amp;D) old'!$B$103,Model!$AZ$2699)</f>
        <v>-0.143155558</v>
      </c>
      <c r="BB2803" s="373">
        <f>IPMT('Assumptions (T&amp;D) old'!$B$100,Model!Y$1,'Assumptions (T&amp;D) old'!$B$103,Model!$AZ$2699)</f>
        <v>-0.1357235435</v>
      </c>
      <c r="BC2803" s="373">
        <f>IPMT('Assumptions (T&amp;D) old'!$B$100,Model!Z$1,'Assumptions (T&amp;D) old'!$B$103,Model!$AZ$2699)</f>
        <v>-0.1279385083</v>
      </c>
      <c r="BD2803" s="373">
        <f>IPMT('Assumptions (T&amp;D) old'!$B$100,Model!AA$1,'Assumptions (T&amp;D) old'!$B$103,Model!$AZ$2699)</f>
        <v>-0.119783684</v>
      </c>
      <c r="BE2803" s="373">
        <f>IPMT('Assumptions (T&amp;D) old'!$B$100,Model!AB$1,'Assumptions (T&amp;D) old'!$B$103,Model!$AZ$2699)</f>
        <v>-0.1112415055</v>
      </c>
      <c r="BF2803" s="373">
        <f>IPMT('Assumptions (T&amp;D) old'!$B$100,Model!AC$1,'Assumptions (T&amp;D) old'!$B$103,Model!$AZ$2699)</f>
        <v>-0.1022935736</v>
      </c>
      <c r="BG2803" s="373">
        <f>IPMT('Assumptions (T&amp;D) old'!$B$100,Model!AD$1,'Assumptions (T&amp;D) old'!$B$103,Model!$AZ$2699)</f>
        <v>-0.09292061483</v>
      </c>
      <c r="BH2803" s="373">
        <f>IPMT('Assumptions (T&amp;D) old'!$B$100,Model!AE$1,'Assumptions (T&amp;D) old'!$B$103,Model!$AZ$2699)</f>
        <v>-0.08310244056</v>
      </c>
      <c r="BI2803" s="373">
        <f>IPMT('Assumptions (T&amp;D) old'!$B$100,Model!AF$1,'Assumptions (T&amp;D) old'!$B$103,Model!$AZ$2699)</f>
        <v>-0.07281790301</v>
      </c>
      <c r="BJ2803" s="373">
        <f>IPMT('Assumptions (T&amp;D) old'!$B$100,Model!AG$1,'Assumptions (T&amp;D) old'!$B$103,Model!$AZ$2699)</f>
        <v>-0.06204484993</v>
      </c>
      <c r="BK2803" s="373">
        <f>IPMT('Assumptions (T&amp;D) old'!$B$100,Model!AH$1,'Assumptions (T&amp;D) old'!$B$103,Model!$AZ$2699)</f>
        <v>-0.05076007683</v>
      </c>
      <c r="BL2803" s="373">
        <f>IPMT('Assumptions (T&amp;D) old'!$B$100,Model!AI$1,'Assumptions (T&amp;D) old'!$B$103,Model!$AZ$2699)</f>
        <v>-0.038939277</v>
      </c>
      <c r="BM2803" s="373">
        <f>IPMT('Assumptions (T&amp;D) old'!$B$100,Model!AJ$1,'Assumptions (T&amp;D) old'!$B$103,Model!$AZ$2699)</f>
        <v>-0.02655698918</v>
      </c>
      <c r="BN2803" s="373">
        <f>IPMT('Assumptions (T&amp;D) old'!$B$100,Model!AK$1,'Assumptions (T&amp;D) old'!$B$103,Model!$AZ$2699)</f>
        <v>-0.0135865427</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-0.1512151305</v>
      </c>
      <c r="BB2804" s="373">
        <f>IPMT('Assumptions (T&amp;D) old'!$B$100,Model!X$1,'Assumptions (T&amp;D) old'!$B$103,Model!$BA$2699)</f>
        <v>-0.1440745805</v>
      </c>
      <c r="BC2804" s="373">
        <f>IPMT('Assumptions (T&amp;D) old'!$B$100,Model!Y$1,'Assumptions (T&amp;D) old'!$B$103,Model!$BA$2699)</f>
        <v>-0.1365948543</v>
      </c>
      <c r="BD2804" s="373">
        <f>IPMT('Assumptions (T&amp;D) old'!$B$100,Model!Z$1,'Assumptions (T&amp;D) old'!$B$103,Model!$BA$2699)</f>
        <v>-0.1287598412</v>
      </c>
      <c r="BE2804" s="373">
        <f>IPMT('Assumptions (T&amp;D) old'!$B$100,Model!AA$1,'Assumptions (T&amp;D) old'!$B$103,Model!$BA$2699)</f>
        <v>-0.120552665</v>
      </c>
      <c r="BF2804" s="373">
        <f>IPMT('Assumptions (T&amp;D) old'!$B$100,Model!AB$1,'Assumptions (T&amp;D) old'!$B$103,Model!$BA$2699)</f>
        <v>-0.1119556479</v>
      </c>
      <c r="BG2804" s="373">
        <f>IPMT('Assumptions (T&amp;D) old'!$B$100,Model!AC$1,'Assumptions (T&amp;D) old'!$B$103,Model!$BA$2699)</f>
        <v>-0.1029502724</v>
      </c>
      <c r="BH2804" s="373">
        <f>IPMT('Assumptions (T&amp;D) old'!$B$100,Model!AD$1,'Assumptions (T&amp;D) old'!$B$103,Model!$BA$2699)</f>
        <v>-0.09351714169</v>
      </c>
      <c r="BI2804" s="373">
        <f>IPMT('Assumptions (T&amp;D) old'!$B$100,Model!AE$1,'Assumptions (T&amp;D) old'!$B$103,Model!$BA$2699)</f>
        <v>-0.08363593722</v>
      </c>
      <c r="BJ2804" s="373">
        <f>IPMT('Assumptions (T&amp;D) old'!$B$100,Model!AF$1,'Assumptions (T&amp;D) old'!$B$103,Model!$BA$2699)</f>
        <v>-0.07328537554</v>
      </c>
      <c r="BK2804" s="373">
        <f>IPMT('Assumptions (T&amp;D) old'!$B$100,Model!AG$1,'Assumptions (T&amp;D) old'!$B$103,Model!$BA$2699)</f>
        <v>-0.06244316218</v>
      </c>
      <c r="BL2804" s="373">
        <f>IPMT('Assumptions (T&amp;D) old'!$B$100,Model!AH$1,'Assumptions (T&amp;D) old'!$B$103,Model!$BA$2699)</f>
        <v>-0.05108594369</v>
      </c>
      <c r="BM2804" s="373">
        <f>IPMT('Assumptions (T&amp;D) old'!$B$100,Model!AI$1,'Assumptions (T&amp;D) old'!$B$103,Model!$BA$2699)</f>
        <v>-0.03918925732</v>
      </c>
      <c r="BN2804" s="373">
        <f>IPMT('Assumptions (T&amp;D) old'!$B$100,Model!AJ$1,'Assumptions (T&amp;D) old'!$B$103,Model!$BA$2699)</f>
        <v>-0.02672747834</v>
      </c>
      <c r="BO2804" s="373">
        <f>IPMT('Assumptions (T&amp;D) old'!$B$100,Model!AK$1,'Assumptions (T&amp;D) old'!$B$103,Model!$BA$2699)</f>
        <v>-0.01367376487</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0.008707537221</v>
      </c>
      <c r="D2805" s="375">
        <f>SUM($C$2698:D2698)*'Assumptions (T&amp;D)'!$C$25</f>
        <v>0.0338960016</v>
      </c>
      <c r="E2805" s="375">
        <f>SUM($C$2698:E2698)*'Assumptions (T&amp;D)'!$C$25</f>
        <v>0.07009527246</v>
      </c>
      <c r="F2805" s="375">
        <f>SUM($C$2698:F2698)*'Assumptions (T&amp;D)'!$C$25</f>
        <v>0.1080248931</v>
      </c>
      <c r="G2805" s="375">
        <f>SUM($C$2698:G2698)*'Assumptions (T&amp;D)'!$C$25</f>
        <v>0.1278842817</v>
      </c>
      <c r="H2805" s="375">
        <f>SUM($C$2698:H2698)*'Assumptions (T&amp;D)'!$C$25</f>
        <v>0.1479107373</v>
      </c>
      <c r="I2805" s="375">
        <f>SUM($C$2698:I2698)*'Assumptions (T&amp;D)'!$C$25</f>
        <v>0.178978441</v>
      </c>
      <c r="J2805" s="375">
        <f>SUM($C$2698:J2698)*'Assumptions (T&amp;D)'!$C$25</f>
        <v>0.211221601</v>
      </c>
      <c r="K2805" s="375">
        <f>SUM($C$2698:K2698)*'Assumptions (T&amp;D)'!$C$25</f>
        <v>0.2471225189</v>
      </c>
      <c r="L2805" s="375">
        <f>SUM($C$2698:L2698)*'Assumptions (T&amp;D)'!$C$25</f>
        <v>0.2813314956</v>
      </c>
      <c r="M2805" s="375">
        <f>SUM($C$2698:M2698)*'Assumptions (T&amp;D)'!$C$25</f>
        <v>0.3179044344</v>
      </c>
      <c r="N2805" s="375">
        <f>SUM($C$2698:N2698)*'Assumptions (T&amp;D)'!$C$25</f>
        <v>0.3714786447</v>
      </c>
      <c r="O2805" s="375">
        <f>SUM($C$2698:O2698)*'Assumptions (T&amp;D)'!$C$25</f>
        <v>0.4261336068</v>
      </c>
      <c r="P2805" s="375">
        <f>SUM($C$2698:P2698)*'Assumptions (T&amp;D)'!$C$25</f>
        <v>0.5332631196</v>
      </c>
      <c r="Q2805" s="375">
        <f>SUM($C$2698:Q2698)*'Assumptions (T&amp;D)'!$C$25</f>
        <v>0.6361154621</v>
      </c>
      <c r="R2805" s="375">
        <f>SUM($C$2698:R2698)*'Assumptions (T&amp;D)'!$C$25</f>
        <v>0.712883644</v>
      </c>
      <c r="S2805" s="375">
        <f>SUM($C$2698:S2698)*'Assumptions (T&amp;D)'!$C$25</f>
        <v>0.8133651621</v>
      </c>
      <c r="T2805" s="375">
        <f>SUM($C$2698:T2698)*'Assumptions (T&amp;D)'!$C$25</f>
        <v>0.9089178501</v>
      </c>
      <c r="U2805" s="375">
        <f>SUM($C$2698:U2698)*'Assumptions (T&amp;D)'!$C$25</f>
        <v>1.005677497</v>
      </c>
      <c r="V2805" s="375">
        <f>SUM($C$2698:V2698)*'Assumptions (T&amp;D)'!$C$25</f>
        <v>1.10596953</v>
      </c>
      <c r="W2805" s="375">
        <f>SUM($C$2698:W2698)*'Assumptions (T&amp;D)'!$C$25</f>
        <v>1.210194188</v>
      </c>
      <c r="X2805" s="375">
        <f>SUM($C$2698:X2698)*'Assumptions (T&amp;D)'!$C$25</f>
        <v>1.321531524</v>
      </c>
      <c r="Y2805" s="375">
        <f>SUM($C$2698:Y2698)*'Assumptions (T&amp;D)'!$C$25</f>
        <v>1.436476002</v>
      </c>
      <c r="Z2805" s="375">
        <f>SUM($C$2698:Z2698)*'Assumptions (T&amp;D)'!$C$25</f>
        <v>1.555126669</v>
      </c>
      <c r="AA2805" s="375">
        <f>SUM($C$2698:AA2698)*'Assumptions (T&amp;D)'!$C$25</f>
        <v>1.677585079</v>
      </c>
      <c r="AB2805" s="375">
        <f>SUM($C$2698:AB2698)*'Assumptions (T&amp;D)'!$C$25</f>
        <v>1.803955352</v>
      </c>
      <c r="AC2805" s="375">
        <f>SUM($C$2698:AC2698)*'Assumptions (T&amp;D)'!$C$25</f>
        <v>1.935003441</v>
      </c>
      <c r="AD2805" s="375">
        <f>SUM($C$2698:AD2698)*'Assumptions (T&amp;D)'!$C$25</f>
        <v>2.070990249</v>
      </c>
      <c r="AE2805" s="375">
        <f>SUM($C$2698:AE2698)*'Assumptions (T&amp;D)'!$C$25</f>
        <v>2.209747409</v>
      </c>
      <c r="AF2805" s="375">
        <f>SUM($C$2698:AF2698)*'Assumptions (T&amp;D)'!$C$25</f>
        <v>2.368195893</v>
      </c>
      <c r="AG2805" s="376">
        <f>SUM(D$2698:AG2698)*'Assumptions (T&amp;D)'!$C$25</f>
        <v>2.510559163</v>
      </c>
      <c r="AH2805" s="376">
        <f>SUM(E$2698:AH2698)*'Assumptions (T&amp;D)'!$C$25</f>
        <v>2.641799475</v>
      </c>
      <c r="AI2805" s="376">
        <f>SUM(F$2698:AI2698)*'Assumptions (T&amp;D)'!$C$25</f>
        <v>2.762497673</v>
      </c>
      <c r="AJ2805" s="376">
        <f>SUM(G$2698:AJ2698)*'Assumptions (T&amp;D)'!$C$25</f>
        <v>2.89866952</v>
      </c>
      <c r="AK2805" s="376">
        <f>SUM(H$2698:AK2698)*'Assumptions (T&amp;D)'!$C$25</f>
        <v>3.064884029</v>
      </c>
      <c r="AL2805" s="376">
        <f>SUM(I$2698:AL2698)*'Assumptions (T&amp;D)'!$C$25</f>
        <v>3.256841575</v>
      </c>
      <c r="AM2805" s="376">
        <f>SUM(J$2698:AM2698)*'Assumptions (T&amp;D)'!$C$25</f>
        <v>3.474438806</v>
      </c>
      <c r="AN2805" s="376">
        <f>SUM(K$2698:AN2698)*'Assumptions (T&amp;D)'!$C$25</f>
        <v>3.672634382</v>
      </c>
      <c r="AO2805" s="376">
        <f>SUM(L$2698:AO2698)*'Assumptions (T&amp;D)'!$C$25</f>
        <v>3.838780158</v>
      </c>
      <c r="AP2805" s="376">
        <f>SUM(M$2698:AP2698)*'Assumptions (T&amp;D)'!$C$25</f>
        <v>4.009640086</v>
      </c>
      <c r="AQ2805" s="376">
        <f>SUM(N$2698:AQ2698)*'Assumptions (T&amp;D)'!$C$25</f>
        <v>4.212803232</v>
      </c>
      <c r="AR2805" s="376">
        <f>SUM(O$2698:AR2698)*'Assumptions (T&amp;D)'!$C$25</f>
        <v>4.368565205</v>
      </c>
      <c r="AS2805" s="376">
        <f>SUM(P$2698:AS2698)*'Assumptions (T&amp;D)'!$C$25</f>
        <v>4.577843264</v>
      </c>
      <c r="AT2805" s="376">
        <f>SUM(Q$2698:AT2698)*'Assumptions (T&amp;D)'!$C$25</f>
        <v>4.780245259</v>
      </c>
      <c r="AU2805" s="376">
        <f>SUM(R$2698:AU2698)*'Assumptions (T&amp;D)'!$C$25</f>
        <v>4.970561441</v>
      </c>
      <c r="AV2805" s="376">
        <f>SUM(S$2698:AV2698)*'Assumptions (T&amp;D)'!$C$25</f>
        <v>5.183561989</v>
      </c>
      <c r="AW2805" s="376">
        <f>SUM(T$2698:AW2698)*'Assumptions (T&amp;D)'!$C$25</f>
        <v>5.374611491</v>
      </c>
      <c r="AX2805" s="376">
        <f>SUM(U$2698:AX2698)*'Assumptions (T&amp;D)'!$C$25</f>
        <v>5.523888189</v>
      </c>
      <c r="AY2805" s="376">
        <f>SUM(V$2698:AY2698)*'Assumptions (T&amp;D)'!$C$25</f>
        <v>5.679134652</v>
      </c>
      <c r="AZ2805" s="376">
        <f>SUM(W$2698:AZ2698)*'Assumptions (T&amp;D)'!$C$25</f>
        <v>5.842176495</v>
      </c>
      <c r="BA2805" s="376">
        <f>SUM(X$2698:BA2698)*'Assumptions (T&amp;D)'!$C$25</f>
        <v>6.00297625</v>
      </c>
      <c r="BB2805" s="376">
        <f>SUM(Y$2698:BB2698)*'Assumptions (T&amp;D)'!$C$25</f>
        <v>5.891638914</v>
      </c>
      <c r="BC2805" s="376">
        <f>SUM(Z$2698:BC2698)*'Assumptions (T&amp;D)'!$C$25</f>
        <v>5.776694437</v>
      </c>
      <c r="BD2805" s="376">
        <f>SUM(AA$2698:BD2698)*'Assumptions (T&amp;D)'!$C$25</f>
        <v>5.658043769</v>
      </c>
      <c r="BE2805" s="376">
        <f>SUM(AB$2698:BE2698)*'Assumptions (T&amp;D)'!$C$25</f>
        <v>5.535585359</v>
      </c>
      <c r="BF2805" s="376">
        <f>SUM(AC$2698:BF2698)*'Assumptions (T&amp;D)'!$C$25</f>
        <v>5.409215087</v>
      </c>
      <c r="BG2805" s="376">
        <f>SUM(AD$2698:BG2698)*'Assumptions (T&amp;D)'!$C$25</f>
        <v>5.278166998</v>
      </c>
      <c r="BH2805" s="376">
        <f>SUM(AE$2698:BH2698)*'Assumptions (T&amp;D)'!$C$25</f>
        <v>5.142180189</v>
      </c>
      <c r="BI2805" s="376">
        <f>SUM(AF$2698:BI2698)*'Assumptions (T&amp;D)'!$C$25</f>
        <v>5.003423029</v>
      </c>
      <c r="BJ2805" s="376">
        <f>SUM(AG$2698:BJ2698)*'Assumptions (T&amp;D)'!$C$25</f>
        <v>4.844974545</v>
      </c>
      <c r="BK2805" s="376">
        <f>SUM(AH$2698:BK2698)*'Assumptions (T&amp;D)'!$C$25</f>
        <v>4.693903738</v>
      </c>
      <c r="BL2805" s="376">
        <f>SUM(AI$2698:BL2698)*'Assumptions (T&amp;D)'!$C$25</f>
        <v>4.537474962</v>
      </c>
      <c r="BM2805" s="376">
        <f>SUM(AJ$2698:BM2698)*'Assumptions (T&amp;D)'!$C$25</f>
        <v>4.380577492</v>
      </c>
      <c r="BN2805" s="376">
        <f>SUM(AK$2698:BN2698)*'Assumptions (T&amp;D)'!$C$25</f>
        <v>4.206476025</v>
      </c>
      <c r="BO2805" s="376">
        <f>SUM(AL$2698:BO2698)*'Assumptions (T&amp;D)'!$C$25</f>
        <v>4.020402127</v>
      </c>
      <c r="BP2805" s="376">
        <f>SUM(AM$2698:BP2698)*'Assumptions (T&amp;D)'!$C$25</f>
        <v>3.808418126</v>
      </c>
      <c r="BQ2805" s="376">
        <f>SUM(AN$2698:BQ2698)*'Assumptions (T&amp;D)'!$C$25</f>
        <v>3.559753191</v>
      </c>
      <c r="BR2805" s="376">
        <f>SUM(AO$2698:BR2698)*'Assumptions (T&amp;D)'!$C$25</f>
        <v>3.329314455</v>
      </c>
      <c r="BS2805" s="376">
        <f>SUM(AP$2698:BS2698)*'Assumptions (T&amp;D)'!$C$25</f>
        <v>3.127267762</v>
      </c>
      <c r="BT2805" s="376">
        <f>SUM(AQ$2698:BT2698)*'Assumptions (T&amp;D)'!$C$25</f>
        <v>2.922198856</v>
      </c>
      <c r="BU2805" s="376">
        <f>SUM(AR$2698:BU2698)*'Assumptions (T&amp;D)'!$C$25</f>
        <v>2.682462772</v>
      </c>
      <c r="BV2805" s="376">
        <f>SUM(AS$2698:BV2698)*'Assumptions (T&amp;D)'!$C$25</f>
        <v>2.473126588</v>
      </c>
      <c r="BW2805" s="376">
        <f>SUM(AT$2698:BW2698)*'Assumptions (T&amp;D)'!$C$25</f>
        <v>2.209193567</v>
      </c>
      <c r="BX2805" s="376">
        <f>SUM(AU$2698:BX2698)*'Assumptions (T&amp;D)'!$C$25</f>
        <v>1.89966206</v>
      </c>
      <c r="BY2805" s="376">
        <f>SUM(AV$2698:BY2698)*'Assumptions (T&amp;D)'!$C$25</f>
        <v>1.606493535</v>
      </c>
      <c r="BZ2805" s="376">
        <f>SUM(AW$2698:BZ2698)*'Assumptions (T&amp;D)'!$C$25</f>
        <v>1.316724805</v>
      </c>
      <c r="CA2805" s="376">
        <f>SUM(AX$2698:CA2698)*'Assumptions (T&amp;D)'!$C$25</f>
        <v>1.025193785</v>
      </c>
      <c r="CB2805" s="376">
        <f>SUM(AY$2698:CB2698)*'Assumptions (T&amp;D)'!$C$25</f>
        <v>0.7803643989</v>
      </c>
      <c r="CC2805" s="376">
        <f>SUM(AZ$2698:CC2698)*'Assumptions (T&amp;D)'!$C$25</f>
        <v>0.5283582888</v>
      </c>
      <c r="CD2805" s="376">
        <f>SUM(BA$2698:CD2698)*'Assumptions (T&amp;D)'!$C$25</f>
        <v>0.2650244129</v>
      </c>
    </row>
    <row r="2806" ht="15.75" customHeight="1">
      <c r="A2806" s="365" t="s">
        <v>373</v>
      </c>
      <c r="B2806" s="159" t="s">
        <v>351</v>
      </c>
      <c r="C2806" s="372">
        <f t="shared" ref="C2806:BU2806" si="95">SUM(C2807:C2857)</f>
        <v>0.009805785159</v>
      </c>
      <c r="D2806" s="372">
        <f t="shared" si="95"/>
        <v>0.04724479284</v>
      </c>
      <c r="E2806" s="372">
        <f t="shared" si="95"/>
        <v>0.1128451433</v>
      </c>
      <c r="F2806" s="372">
        <f t="shared" si="95"/>
        <v>0.1878877883</v>
      </c>
      <c r="G2806" s="372">
        <f t="shared" si="95"/>
        <v>0.2388950285</v>
      </c>
      <c r="H2806" s="372">
        <f t="shared" si="95"/>
        <v>0.2659022095</v>
      </c>
      <c r="I2806" s="372">
        <f t="shared" si="95"/>
        <v>0.3035091111</v>
      </c>
      <c r="J2806" s="372">
        <f t="shared" si="95"/>
        <v>0.3520511566</v>
      </c>
      <c r="K2806" s="372">
        <f t="shared" si="95"/>
        <v>0.4031431007</v>
      </c>
      <c r="L2806" s="372">
        <f t="shared" si="95"/>
        <v>0.4548201054</v>
      </c>
      <c r="M2806" s="372">
        <f t="shared" si="95"/>
        <v>0.5068270095</v>
      </c>
      <c r="N2806" s="372">
        <f t="shared" si="95"/>
        <v>0.5805660564</v>
      </c>
      <c r="O2806" s="372">
        <f t="shared" si="95"/>
        <v>0.6714251406</v>
      </c>
      <c r="P2806" s="372">
        <f t="shared" si="95"/>
        <v>0.817797916</v>
      </c>
      <c r="Q2806" s="372">
        <f t="shared" si="95"/>
        <v>1.010417573</v>
      </c>
      <c r="R2806" s="372">
        <f t="shared" si="95"/>
        <v>1.157612426</v>
      </c>
      <c r="S2806" s="372">
        <f t="shared" si="95"/>
        <v>1.294686513</v>
      </c>
      <c r="T2806" s="372">
        <f t="shared" si="95"/>
        <v>1.44597549</v>
      </c>
      <c r="U2806" s="372">
        <f t="shared" si="95"/>
        <v>1.58548257</v>
      </c>
      <c r="V2806" s="372">
        <f t="shared" si="95"/>
        <v>1.724955322</v>
      </c>
      <c r="W2806" s="372">
        <f t="shared" si="95"/>
        <v>1.861857532</v>
      </c>
      <c r="X2806" s="372">
        <f t="shared" si="95"/>
        <v>1.993613255</v>
      </c>
      <c r="Y2806" s="372">
        <f t="shared" si="95"/>
        <v>2.117842452</v>
      </c>
      <c r="Z2806" s="372">
        <f t="shared" si="95"/>
        <v>2.23750425</v>
      </c>
      <c r="AA2806" s="372">
        <f t="shared" si="95"/>
        <v>2.373580283</v>
      </c>
      <c r="AB2806" s="372">
        <f t="shared" si="95"/>
        <v>2.526906477</v>
      </c>
      <c r="AC2806" s="372">
        <f t="shared" si="95"/>
        <v>2.678604149</v>
      </c>
      <c r="AD2806" s="372">
        <f t="shared" si="95"/>
        <v>2.829017647</v>
      </c>
      <c r="AE2806" s="372">
        <f t="shared" si="95"/>
        <v>2.980815353</v>
      </c>
      <c r="AF2806" s="372">
        <f t="shared" si="95"/>
        <v>3.152848581</v>
      </c>
      <c r="AG2806" s="372">
        <f t="shared" si="95"/>
        <v>3.333364175</v>
      </c>
      <c r="AH2806" s="372">
        <f t="shared" si="95"/>
        <v>3.493401396</v>
      </c>
      <c r="AI2806" s="372">
        <f t="shared" si="95"/>
        <v>3.643601326</v>
      </c>
      <c r="AJ2806" s="372">
        <f t="shared" si="95"/>
        <v>3.773725912</v>
      </c>
      <c r="AK2806" s="372">
        <f t="shared" si="95"/>
        <v>3.899695323</v>
      </c>
      <c r="AL2806" s="372">
        <f t="shared" si="95"/>
        <v>4.082202566</v>
      </c>
      <c r="AM2806" s="372">
        <f t="shared" si="95"/>
        <v>4.32798603</v>
      </c>
      <c r="AN2806" s="372">
        <f t="shared" si="95"/>
        <v>4.570222892</v>
      </c>
      <c r="AO2806" s="372">
        <f t="shared" si="95"/>
        <v>4.749769652</v>
      </c>
      <c r="AP2806" s="372">
        <f t="shared" si="95"/>
        <v>4.890026076</v>
      </c>
      <c r="AQ2806" s="372">
        <f t="shared" si="95"/>
        <v>5.063009819</v>
      </c>
      <c r="AR2806" s="372">
        <f t="shared" si="95"/>
        <v>5.22745384</v>
      </c>
      <c r="AS2806" s="372">
        <f t="shared" si="95"/>
        <v>5.40725393</v>
      </c>
      <c r="AT2806" s="372">
        <f t="shared" si="95"/>
        <v>5.690924027</v>
      </c>
      <c r="AU2806" s="372">
        <f t="shared" si="95"/>
        <v>5.993862564</v>
      </c>
      <c r="AV2806" s="372">
        <f t="shared" si="95"/>
        <v>6.258198212</v>
      </c>
      <c r="AW2806" s="372">
        <f t="shared" si="95"/>
        <v>6.503170184</v>
      </c>
      <c r="AX2806" s="372">
        <f t="shared" si="95"/>
        <v>6.680378293</v>
      </c>
      <c r="AY2806" s="372">
        <f t="shared" si="95"/>
        <v>6.804818688</v>
      </c>
      <c r="AZ2806" s="372">
        <f t="shared" si="95"/>
        <v>6.933308537</v>
      </c>
      <c r="BA2806" s="372">
        <f t="shared" si="95"/>
        <v>7.06920391</v>
      </c>
      <c r="BB2806" s="372">
        <f t="shared" si="95"/>
        <v>6.914622144</v>
      </c>
      <c r="BC2806" s="372">
        <f t="shared" si="95"/>
        <v>6.483335113</v>
      </c>
      <c r="BD2806" s="372">
        <f t="shared" si="95"/>
        <v>6.085907582</v>
      </c>
      <c r="BE2806" s="372">
        <f t="shared" si="95"/>
        <v>5.711362854</v>
      </c>
      <c r="BF2806" s="372">
        <f t="shared" si="95"/>
        <v>5.347325333</v>
      </c>
      <c r="BG2806" s="372">
        <f t="shared" si="95"/>
        <v>4.973207978</v>
      </c>
      <c r="BH2806" s="372">
        <f t="shared" si="95"/>
        <v>4.618174869</v>
      </c>
      <c r="BI2806" s="372">
        <f t="shared" si="95"/>
        <v>4.32377728</v>
      </c>
      <c r="BJ2806" s="372">
        <f t="shared" si="95"/>
        <v>4.051144312</v>
      </c>
      <c r="BK2806" s="372">
        <f t="shared" si="95"/>
        <v>3.753271901</v>
      </c>
      <c r="BL2806" s="372">
        <f t="shared" si="95"/>
        <v>3.452541824</v>
      </c>
      <c r="BM2806" s="372">
        <f t="shared" si="95"/>
        <v>3.135607792</v>
      </c>
      <c r="BN2806" s="372">
        <f t="shared" si="95"/>
        <v>2.751575991</v>
      </c>
      <c r="BO2806" s="372">
        <f t="shared" si="95"/>
        <v>2.347966059</v>
      </c>
      <c r="BP2806" s="372">
        <f t="shared" si="95"/>
        <v>1.95759066</v>
      </c>
      <c r="BQ2806" s="372">
        <f t="shared" si="95"/>
        <v>1.568311849</v>
      </c>
      <c r="BR2806" s="372">
        <f t="shared" si="95"/>
        <v>1.209127553</v>
      </c>
      <c r="BS2806" s="372">
        <f t="shared" si="95"/>
        <v>0.8764118899</v>
      </c>
      <c r="BT2806" s="372">
        <f t="shared" si="95"/>
        <v>0.5313043317</v>
      </c>
      <c r="BU2806" s="372">
        <f t="shared" si="95"/>
        <v>0.177478811</v>
      </c>
      <c r="BV2806" s="32"/>
      <c r="BW2806" s="32"/>
      <c r="BX2806" s="32"/>
      <c r="BY2806" s="32"/>
      <c r="BZ2806" s="32"/>
      <c r="CA2806" s="32"/>
      <c r="CB2806" s="32"/>
      <c r="CC2806" s="32"/>
      <c r="CD2806" s="32"/>
    </row>
    <row r="2807" ht="15.75" hidden="1" customHeight="1" outlineLevel="1">
      <c r="A2807" s="365"/>
      <c r="B2807" s="38"/>
      <c r="C2807" s="372">
        <f>$C2698*'Assumptions (T&amp;D)'!C$24</f>
        <v>0.009805785159</v>
      </c>
      <c r="D2807" s="372">
        <f>$C2698*'Assumptions (T&amp;D)'!D$24</f>
        <v>0.01887940503</v>
      </c>
      <c r="E2807" s="372">
        <f>$C2698*'Assumptions (T&amp;D)'!E$24</f>
        <v>0.01746737196</v>
      </c>
      <c r="F2807" s="372">
        <f>$C2698*'Assumptions (T&amp;D)'!F$24</f>
        <v>0.01615993394</v>
      </c>
      <c r="G2807" s="372">
        <f>$C2698*'Assumptions (T&amp;D)'!G$24</f>
        <v>0.0149309422</v>
      </c>
      <c r="H2807" s="372">
        <f>$C2698*'Assumptions (T&amp;D)'!H$24</f>
        <v>0.01383269426</v>
      </c>
      <c r="I2807" s="372">
        <f>$C2698*'Assumptions (T&amp;D)'!I$24</f>
        <v>0.01278674385</v>
      </c>
      <c r="J2807" s="372">
        <f>$C2698*'Assumptions (T&amp;D)'!J$24</f>
        <v>0.01181923971</v>
      </c>
      <c r="K2807" s="372">
        <f>$C2698*'Assumptions (T&amp;D)'!K$24</f>
        <v>0.01166234715</v>
      </c>
      <c r="L2807" s="372">
        <f>$C2698*'Assumptions (T&amp;D)'!L$24</f>
        <v>0.01166234715</v>
      </c>
      <c r="M2807" s="372">
        <f>$C2698*'Assumptions (T&amp;D)'!M$24</f>
        <v>0.01166234715</v>
      </c>
      <c r="N2807" s="372">
        <f>$C2698*'Assumptions (T&amp;D)'!N$24</f>
        <v>0.01166234715</v>
      </c>
      <c r="O2807" s="372">
        <f>$C2698*'Assumptions (T&amp;D)'!O$24</f>
        <v>0.01166234715</v>
      </c>
      <c r="P2807" s="372">
        <f>$C2698*'Assumptions (T&amp;D)'!P$24</f>
        <v>0.01166234715</v>
      </c>
      <c r="Q2807" s="372">
        <f>$C2698*'Assumptions (T&amp;D)'!Q$24</f>
        <v>0.01166234715</v>
      </c>
      <c r="R2807" s="372">
        <f>$C2698*'Assumptions (T&amp;D)'!R$24</f>
        <v>0.01166234715</v>
      </c>
      <c r="S2807" s="372">
        <f>$C2698*'Assumptions (T&amp;D)'!S$24</f>
        <v>0.01166234715</v>
      </c>
      <c r="T2807" s="372">
        <f>$C2698*'Assumptions (T&amp;D)'!T$24</f>
        <v>0.01166234715</v>
      </c>
      <c r="U2807" s="372">
        <f>$C2698*'Assumptions (T&amp;D)'!U$24</f>
        <v>0.01166234715</v>
      </c>
      <c r="V2807" s="372">
        <f>$C2698*'Assumptions (T&amp;D)'!V$24</f>
        <v>0.01166234715</v>
      </c>
      <c r="W2807" s="372">
        <f>$C2698*'Assumptions (T&amp;D)'!W$24</f>
        <v>0.005831173575</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0.02836538781</v>
      </c>
      <c r="E2808" s="372">
        <f>$D2698*'Assumptions (T&amp;D)'!D$24</f>
        <v>0.05461282667</v>
      </c>
      <c r="F2808" s="372">
        <f>$D2698*'Assumptions (T&amp;D)'!E$24</f>
        <v>0.05052821083</v>
      </c>
      <c r="G2808" s="372">
        <f>$D2698*'Assumptions (T&amp;D)'!F$24</f>
        <v>0.04674615912</v>
      </c>
      <c r="H2808" s="372">
        <f>$D2698*'Assumptions (T&amp;D)'!G$24</f>
        <v>0.04319103051</v>
      </c>
      <c r="I2808" s="372">
        <f>$D2698*'Assumptions (T&amp;D)'!H$24</f>
        <v>0.04001410708</v>
      </c>
      <c r="J2808" s="372">
        <f>$D2698*'Assumptions (T&amp;D)'!I$24</f>
        <v>0.03698846571</v>
      </c>
      <c r="K2808" s="372">
        <f>$D2698*'Assumptions (T&amp;D)'!J$24</f>
        <v>0.03418974745</v>
      </c>
      <c r="L2808" s="372">
        <f>$D2698*'Assumptions (T&amp;D)'!K$24</f>
        <v>0.03373590124</v>
      </c>
      <c r="M2808" s="372">
        <f>$D2698*'Assumptions (T&amp;D)'!L$24</f>
        <v>0.03373590124</v>
      </c>
      <c r="N2808" s="372">
        <f>$D2698*'Assumptions (T&amp;D)'!M$24</f>
        <v>0.03373590124</v>
      </c>
      <c r="O2808" s="372">
        <f>$D2698*'Assumptions (T&amp;D)'!N$24</f>
        <v>0.03373590124</v>
      </c>
      <c r="P2808" s="372">
        <f>$D2698*'Assumptions (T&amp;D)'!O$24</f>
        <v>0.03373590124</v>
      </c>
      <c r="Q2808" s="372">
        <f>$D2698*'Assumptions (T&amp;D)'!P$24</f>
        <v>0.03373590124</v>
      </c>
      <c r="R2808" s="372">
        <f>$D2698*'Assumptions (T&amp;D)'!Q$24</f>
        <v>0.03373590124</v>
      </c>
      <c r="S2808" s="372">
        <f>$D2698*'Assumptions (T&amp;D)'!R$24</f>
        <v>0.03373590124</v>
      </c>
      <c r="T2808" s="372">
        <f>$D2698*'Assumptions (T&amp;D)'!S$24</f>
        <v>0.03373590124</v>
      </c>
      <c r="U2808" s="372">
        <f>$D2698*'Assumptions (T&amp;D)'!T$24</f>
        <v>0.03373590124</v>
      </c>
      <c r="V2808" s="372">
        <f>$D2698*'Assumptions (T&amp;D)'!U$24</f>
        <v>0.03373590124</v>
      </c>
      <c r="W2808" s="372">
        <f>$D2698*'Assumptions (T&amp;D)'!V$24</f>
        <v>0.03373590124</v>
      </c>
      <c r="X2808" s="372">
        <f>$D2698*'Assumptions (T&amp;D)'!W$24</f>
        <v>0.01686795062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0.04076494467</v>
      </c>
      <c r="F2809" s="372">
        <f>$E2698*'Assumptions (T&amp;D)'!D$24</f>
        <v>0.0784861068</v>
      </c>
      <c r="G2809" s="372">
        <f>$E2698*'Assumptions (T&amp;D)'!E$24</f>
        <v>0.07261595477</v>
      </c>
      <c r="H2809" s="372">
        <f>$E2698*'Assumptions (T&amp;D)'!F$24</f>
        <v>0.06718062881</v>
      </c>
      <c r="I2809" s="372">
        <f>$E2698*'Assumptions (T&amp;D)'!G$24</f>
        <v>0.06207142241</v>
      </c>
      <c r="J2809" s="372">
        <f>$E2698*'Assumptions (T&amp;D)'!H$24</f>
        <v>0.05750574861</v>
      </c>
      <c r="K2809" s="372">
        <f>$E2698*'Assumptions (T&amp;D)'!I$24</f>
        <v>0.05315748785</v>
      </c>
      <c r="L2809" s="372">
        <f>$E2698*'Assumptions (T&amp;D)'!J$24</f>
        <v>0.04913534664</v>
      </c>
      <c r="M2809" s="372">
        <f>$E2698*'Assumptions (T&amp;D)'!K$24</f>
        <v>0.04848310752</v>
      </c>
      <c r="N2809" s="372">
        <f>$E2698*'Assumptions (T&amp;D)'!L$24</f>
        <v>0.04848310752</v>
      </c>
      <c r="O2809" s="372">
        <f>$E2698*'Assumptions (T&amp;D)'!M$24</f>
        <v>0.04848310752</v>
      </c>
      <c r="P2809" s="372">
        <f>$E2698*'Assumptions (T&amp;D)'!N$24</f>
        <v>0.04848310752</v>
      </c>
      <c r="Q2809" s="372">
        <f>$E2698*'Assumptions (T&amp;D)'!O$24</f>
        <v>0.04848310752</v>
      </c>
      <c r="R2809" s="372">
        <f>$E2698*'Assumptions (T&amp;D)'!P$24</f>
        <v>0.04848310752</v>
      </c>
      <c r="S2809" s="372">
        <f>$E2698*'Assumptions (T&amp;D)'!Q$24</f>
        <v>0.04848310752</v>
      </c>
      <c r="T2809" s="372">
        <f>$E2698*'Assumptions (T&amp;D)'!R$24</f>
        <v>0.04848310752</v>
      </c>
      <c r="U2809" s="372">
        <f>$E2698*'Assumptions (T&amp;D)'!S$24</f>
        <v>0.04848310752</v>
      </c>
      <c r="V2809" s="372">
        <f>$E2698*'Assumptions (T&amp;D)'!T$24</f>
        <v>0.04848310752</v>
      </c>
      <c r="W2809" s="372">
        <f>$E2698*'Assumptions (T&amp;D)'!U$24</f>
        <v>0.04848310752</v>
      </c>
      <c r="X2809" s="372">
        <f>$E2698*'Assumptions (T&amp;D)'!V$24</f>
        <v>0.04848310752</v>
      </c>
      <c r="Y2809" s="372">
        <f>$E2698*'Assumptions (T&amp;D)'!W$24</f>
        <v>0.02424155376</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0.04271353671</v>
      </c>
      <c r="G2810" s="372">
        <f>$F2698*'Assumptions (T&amp;D)'!D$24</f>
        <v>0.08223779602</v>
      </c>
      <c r="H2810" s="372">
        <f>$F2698*'Assumptions (T&amp;D)'!E$24</f>
        <v>0.07608704673</v>
      </c>
      <c r="I2810" s="372">
        <f>$F2698*'Assumptions (T&amp;D)'!F$24</f>
        <v>0.07039190851</v>
      </c>
      <c r="J2810" s="372">
        <f>$F2698*'Assumptions (T&amp;D)'!G$24</f>
        <v>0.06503847857</v>
      </c>
      <c r="K2810" s="372">
        <f>$F2698*'Assumptions (T&amp;D)'!H$24</f>
        <v>0.06025456246</v>
      </c>
      <c r="L2810" s="372">
        <f>$F2698*'Assumptions (T&amp;D)'!I$24</f>
        <v>0.05569845188</v>
      </c>
      <c r="M2810" s="372">
        <f>$F2698*'Assumptions (T&amp;D)'!J$24</f>
        <v>0.05148404959</v>
      </c>
      <c r="N2810" s="372">
        <f>$F2698*'Assumptions (T&amp;D)'!K$24</f>
        <v>0.050800633</v>
      </c>
      <c r="O2810" s="372">
        <f>$F2698*'Assumptions (T&amp;D)'!L$24</f>
        <v>0.050800633</v>
      </c>
      <c r="P2810" s="372">
        <f>$F2698*'Assumptions (T&amp;D)'!M$24</f>
        <v>0.050800633</v>
      </c>
      <c r="Q2810" s="372">
        <f>$F2698*'Assumptions (T&amp;D)'!N$24</f>
        <v>0.050800633</v>
      </c>
      <c r="R2810" s="372">
        <f>$F2698*'Assumptions (T&amp;D)'!O$24</f>
        <v>0.050800633</v>
      </c>
      <c r="S2810" s="372">
        <f>$F2698*'Assumptions (T&amp;D)'!P$24</f>
        <v>0.050800633</v>
      </c>
      <c r="T2810" s="372">
        <f>$F2698*'Assumptions (T&amp;D)'!Q$24</f>
        <v>0.050800633</v>
      </c>
      <c r="U2810" s="372">
        <f>$F2698*'Assumptions (T&amp;D)'!R$24</f>
        <v>0.050800633</v>
      </c>
      <c r="V2810" s="372">
        <f>$F2698*'Assumptions (T&amp;D)'!S$24</f>
        <v>0.050800633</v>
      </c>
      <c r="W2810" s="372">
        <f>$F2698*'Assumptions (T&amp;D)'!T$24</f>
        <v>0.050800633</v>
      </c>
      <c r="X2810" s="372">
        <f>$F2698*'Assumptions (T&amp;D)'!U$24</f>
        <v>0.050800633</v>
      </c>
      <c r="Y2810" s="372">
        <f>$F2698*'Assumptions (T&amp;D)'!V$24</f>
        <v>0.050800633</v>
      </c>
      <c r="Z2810" s="372">
        <f>$F2698*'Assumptions (T&amp;D)'!W$24</f>
        <v>0.0254003165</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0.02236417638</v>
      </c>
      <c r="H2811" s="372">
        <f>$G2698*'Assumptions (T&amp;D)'!D$24</f>
        <v>0.04305849426</v>
      </c>
      <c r="I2811" s="372">
        <f>$G2698*'Assumptions (T&amp;D)'!E$24</f>
        <v>0.03983805286</v>
      </c>
      <c r="J2811" s="372">
        <f>$G2698*'Assumptions (T&amp;D)'!F$24</f>
        <v>0.03685616267</v>
      </c>
      <c r="K2811" s="372">
        <f>$G2698*'Assumptions (T&amp;D)'!G$24</f>
        <v>0.0340531859</v>
      </c>
      <c r="L2811" s="372">
        <f>$G2698*'Assumptions (T&amp;D)'!H$24</f>
        <v>0.03154839815</v>
      </c>
      <c r="M2811" s="372">
        <f>$G2698*'Assumptions (T&amp;D)'!I$24</f>
        <v>0.029162886</v>
      </c>
      <c r="N2811" s="372">
        <f>$G2698*'Assumptions (T&amp;D)'!J$24</f>
        <v>0.02695628726</v>
      </c>
      <c r="O2811" s="372">
        <f>$G2698*'Assumptions (T&amp;D)'!K$24</f>
        <v>0.02659846044</v>
      </c>
      <c r="P2811" s="372">
        <f>$G2698*'Assumptions (T&amp;D)'!L$24</f>
        <v>0.02659846044</v>
      </c>
      <c r="Q2811" s="372">
        <f>$G2698*'Assumptions (T&amp;D)'!M$24</f>
        <v>0.02659846044</v>
      </c>
      <c r="R2811" s="372">
        <f>$G2698*'Assumptions (T&amp;D)'!N$24</f>
        <v>0.02659846044</v>
      </c>
      <c r="S2811" s="372">
        <f>$G2698*'Assumptions (T&amp;D)'!O$24</f>
        <v>0.02659846044</v>
      </c>
      <c r="T2811" s="372">
        <f>$G2698*'Assumptions (T&amp;D)'!P$24</f>
        <v>0.02659846044</v>
      </c>
      <c r="U2811" s="372">
        <f>$G2698*'Assumptions (T&amp;D)'!Q$24</f>
        <v>0.02659846044</v>
      </c>
      <c r="V2811" s="372">
        <f>$G2698*'Assumptions (T&amp;D)'!R$24</f>
        <v>0.02659846044</v>
      </c>
      <c r="W2811" s="372">
        <f>$G2698*'Assumptions (T&amp;D)'!S$24</f>
        <v>0.02659846044</v>
      </c>
      <c r="X2811" s="372">
        <f>$G2698*'Assumptions (T&amp;D)'!T$24</f>
        <v>0.02659846044</v>
      </c>
      <c r="Y2811" s="372">
        <f>$G2698*'Assumptions (T&amp;D)'!U$24</f>
        <v>0.02659846044</v>
      </c>
      <c r="Z2811" s="372">
        <f>$G2698*'Assumptions (T&amp;D)'!V$24</f>
        <v>0.02659846044</v>
      </c>
      <c r="AA2811" s="372">
        <f>$G2698*'Assumptions (T&amp;D)'!W$24</f>
        <v>0.01329923022</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0.02255231492</v>
      </c>
      <c r="I2812" s="372">
        <f>$H2698*'Assumptions (T&amp;D)'!D$24</f>
        <v>0.04342072366</v>
      </c>
      <c r="J2812" s="372">
        <f>$H2698*'Assumptions (T&amp;D)'!E$24</f>
        <v>0.04017319031</v>
      </c>
      <c r="K2812" s="372">
        <f>$H2698*'Assumptions (T&amp;D)'!F$24</f>
        <v>0.03716621499</v>
      </c>
      <c r="L2812" s="372">
        <f>$H2698*'Assumptions (T&amp;D)'!G$24</f>
        <v>0.03433965819</v>
      </c>
      <c r="M2812" s="372">
        <f>$H2698*'Assumptions (T&amp;D)'!H$24</f>
        <v>0.03181379892</v>
      </c>
      <c r="N2812" s="372">
        <f>$H2698*'Assumptions (T&amp;D)'!I$24</f>
        <v>0.02940821866</v>
      </c>
      <c r="O2812" s="372">
        <f>$H2698*'Assumptions (T&amp;D)'!J$24</f>
        <v>0.02718305692</v>
      </c>
      <c r="P2812" s="372">
        <f>$H2698*'Assumptions (T&amp;D)'!K$24</f>
        <v>0.02682221988</v>
      </c>
      <c r="Q2812" s="372">
        <f>$H2698*'Assumptions (T&amp;D)'!L$24</f>
        <v>0.02682221988</v>
      </c>
      <c r="R2812" s="372">
        <f>$H2698*'Assumptions (T&amp;D)'!M$24</f>
        <v>0.02682221988</v>
      </c>
      <c r="S2812" s="372">
        <f>$H2698*'Assumptions (T&amp;D)'!N$24</f>
        <v>0.02682221988</v>
      </c>
      <c r="T2812" s="372">
        <f>$H2698*'Assumptions (T&amp;D)'!O$24</f>
        <v>0.02682221988</v>
      </c>
      <c r="U2812" s="372">
        <f>$H2698*'Assumptions (T&amp;D)'!P$24</f>
        <v>0.02682221988</v>
      </c>
      <c r="V2812" s="372">
        <f>$H2698*'Assumptions (T&amp;D)'!Q$24</f>
        <v>0.02682221988</v>
      </c>
      <c r="W2812" s="372">
        <f>$H2698*'Assumptions (T&amp;D)'!R$24</f>
        <v>0.02682221988</v>
      </c>
      <c r="X2812" s="372">
        <f>$H2698*'Assumptions (T&amp;D)'!S$24</f>
        <v>0.02682221988</v>
      </c>
      <c r="Y2812" s="372">
        <f>$H2698*'Assumptions (T&amp;D)'!T$24</f>
        <v>0.02682221988</v>
      </c>
      <c r="Z2812" s="372">
        <f>$H2698*'Assumptions (T&amp;D)'!U$24</f>
        <v>0.02682221988</v>
      </c>
      <c r="AA2812" s="372">
        <f>$H2698*'Assumptions (T&amp;D)'!V$24</f>
        <v>0.02682221988</v>
      </c>
      <c r="AB2812" s="372">
        <f>$H2698*'Assumptions (T&amp;D)'!W$24</f>
        <v>0.01341110994</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0.03498615272</v>
      </c>
      <c r="J2813" s="372">
        <f>$I2698*'Assumptions (T&amp;D)'!D$24</f>
        <v>0.06736000605</v>
      </c>
      <c r="K2813" s="372">
        <f>$I2698*'Assumptions (T&amp;D)'!E$24</f>
        <v>0.06232200005</v>
      </c>
      <c r="L2813" s="372">
        <f>$I2698*'Assumptions (T&amp;D)'!F$24</f>
        <v>0.05765717969</v>
      </c>
      <c r="M2813" s="372">
        <f>$I2698*'Assumptions (T&amp;D)'!G$24</f>
        <v>0.05327224855</v>
      </c>
      <c r="N2813" s="372">
        <f>$I2698*'Assumptions (T&amp;D)'!H$24</f>
        <v>0.04935379944</v>
      </c>
      <c r="O2813" s="372">
        <f>$I2698*'Assumptions (T&amp;D)'!I$24</f>
        <v>0.04562194315</v>
      </c>
      <c r="P2813" s="372">
        <f>$I2698*'Assumptions (T&amp;D)'!J$24</f>
        <v>0.04216997608</v>
      </c>
      <c r="Q2813" s="372">
        <f>$I2698*'Assumptions (T&amp;D)'!K$24</f>
        <v>0.04161019764</v>
      </c>
      <c r="R2813" s="372">
        <f>$I2698*'Assumptions (T&amp;D)'!L$24</f>
        <v>0.04161019764</v>
      </c>
      <c r="S2813" s="372">
        <f>$I2698*'Assumptions (T&amp;D)'!M$24</f>
        <v>0.04161019764</v>
      </c>
      <c r="T2813" s="372">
        <f>$I2698*'Assumptions (T&amp;D)'!N$24</f>
        <v>0.04161019764</v>
      </c>
      <c r="U2813" s="372">
        <f>$I2698*'Assumptions (T&amp;D)'!O$24</f>
        <v>0.04161019764</v>
      </c>
      <c r="V2813" s="372">
        <f>$I2698*'Assumptions (T&amp;D)'!P$24</f>
        <v>0.04161019764</v>
      </c>
      <c r="W2813" s="372">
        <f>$I2698*'Assumptions (T&amp;D)'!Q$24</f>
        <v>0.04161019764</v>
      </c>
      <c r="X2813" s="372">
        <f>$I2698*'Assumptions (T&amp;D)'!R$24</f>
        <v>0.04161019764</v>
      </c>
      <c r="Y2813" s="372">
        <f>$I2698*'Assumptions (T&amp;D)'!S$24</f>
        <v>0.04161019764</v>
      </c>
      <c r="Z2813" s="372">
        <f>$I2698*'Assumptions (T&amp;D)'!T$24</f>
        <v>0.04161019764</v>
      </c>
      <c r="AA2813" s="372">
        <f>$I2698*'Assumptions (T&amp;D)'!U$24</f>
        <v>0.04161019764</v>
      </c>
      <c r="AB2813" s="372">
        <f>$I2698*'Assumptions (T&amp;D)'!V$24</f>
        <v>0.04161019764</v>
      </c>
      <c r="AC2813" s="372">
        <f>$I2698*'Assumptions (T&amp;D)'!W$24</f>
        <v>0.02080509882</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0.03630986494</v>
      </c>
      <c r="K2814" s="372">
        <f>$J2698*'Assumptions (T&amp;D)'!D$24</f>
        <v>0.0699085933</v>
      </c>
      <c r="L2814" s="372">
        <f>$J2698*'Assumptions (T&amp;D)'!E$24</f>
        <v>0.06467997275</v>
      </c>
      <c r="M2814" s="372">
        <f>$J2698*'Assumptions (T&amp;D)'!F$24</f>
        <v>0.05983865742</v>
      </c>
      <c r="N2814" s="372">
        <f>$J2698*'Assumptions (T&amp;D)'!G$24</f>
        <v>0.05528782102</v>
      </c>
      <c r="O2814" s="372">
        <f>$J2698*'Assumptions (T&amp;D)'!H$24</f>
        <v>0.05122111614</v>
      </c>
      <c r="P2814" s="372">
        <f>$J2698*'Assumptions (T&amp;D)'!I$24</f>
        <v>0.04734806388</v>
      </c>
      <c r="Q2814" s="372">
        <f>$J2698*'Assumptions (T&amp;D)'!J$24</f>
        <v>0.04376549054</v>
      </c>
      <c r="R2814" s="372">
        <f>$J2698*'Assumptions (T&amp;D)'!K$24</f>
        <v>0.0431845327</v>
      </c>
      <c r="S2814" s="372">
        <f>$J2698*'Assumptions (T&amp;D)'!L$24</f>
        <v>0.0431845327</v>
      </c>
      <c r="T2814" s="372">
        <f>$J2698*'Assumptions (T&amp;D)'!M$24</f>
        <v>0.0431845327</v>
      </c>
      <c r="U2814" s="372">
        <f>$J2698*'Assumptions (T&amp;D)'!N$24</f>
        <v>0.0431845327</v>
      </c>
      <c r="V2814" s="372">
        <f>$J2698*'Assumptions (T&amp;D)'!O$24</f>
        <v>0.0431845327</v>
      </c>
      <c r="W2814" s="372">
        <f>$J2698*'Assumptions (T&amp;D)'!P$24</f>
        <v>0.0431845327</v>
      </c>
      <c r="X2814" s="372">
        <f>$J2698*'Assumptions (T&amp;D)'!Q$24</f>
        <v>0.0431845327</v>
      </c>
      <c r="Y2814" s="372">
        <f>$J2698*'Assumptions (T&amp;D)'!R$24</f>
        <v>0.0431845327</v>
      </c>
      <c r="Z2814" s="372">
        <f>$J2698*'Assumptions (T&amp;D)'!S$24</f>
        <v>0.0431845327</v>
      </c>
      <c r="AA2814" s="372">
        <f>$J2698*'Assumptions (T&amp;D)'!T$24</f>
        <v>0.0431845327</v>
      </c>
      <c r="AB2814" s="372">
        <f>$J2698*'Assumptions (T&amp;D)'!U$24</f>
        <v>0.0431845327</v>
      </c>
      <c r="AC2814" s="372">
        <f>$J2698*'Assumptions (T&amp;D)'!V$24</f>
        <v>0.0431845327</v>
      </c>
      <c r="AD2814" s="372">
        <f>$J2698*'Assumptions (T&amp;D)'!W$24</f>
        <v>0.02159226635</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0.04042896152</v>
      </c>
      <c r="L2815" s="372">
        <f>$K2698*'Assumptions (T&amp;D)'!D$24</f>
        <v>0.07783922726</v>
      </c>
      <c r="M2815" s="372">
        <f>$K2698*'Assumptions (T&amp;D)'!E$24</f>
        <v>0.0720174568</v>
      </c>
      <c r="N2815" s="372">
        <f>$K2698*'Assumptions (T&amp;D)'!F$24</f>
        <v>0.06662692859</v>
      </c>
      <c r="O2815" s="372">
        <f>$K2698*'Assumptions (T&amp;D)'!G$24</f>
        <v>0.06155983208</v>
      </c>
      <c r="P2815" s="372">
        <f>$K2698*'Assumptions (T&amp;D)'!H$24</f>
        <v>0.05703178839</v>
      </c>
      <c r="Q2815" s="372">
        <f>$K2698*'Assumptions (T&amp;D)'!I$24</f>
        <v>0.05271936583</v>
      </c>
      <c r="R2815" s="372">
        <f>$K2698*'Assumptions (T&amp;D)'!J$24</f>
        <v>0.04873037496</v>
      </c>
      <c r="S2815" s="372">
        <f>$K2698*'Assumptions (T&amp;D)'!K$24</f>
        <v>0.04808351157</v>
      </c>
      <c r="T2815" s="372">
        <f>$K2698*'Assumptions (T&amp;D)'!L$24</f>
        <v>0.04808351157</v>
      </c>
      <c r="U2815" s="372">
        <f>$K2698*'Assumptions (T&amp;D)'!M$24</f>
        <v>0.04808351157</v>
      </c>
      <c r="V2815" s="372">
        <f>$K2698*'Assumptions (T&amp;D)'!N$24</f>
        <v>0.04808351157</v>
      </c>
      <c r="W2815" s="372">
        <f>$K2698*'Assumptions (T&amp;D)'!O$24</f>
        <v>0.04808351157</v>
      </c>
      <c r="X2815" s="372">
        <f>$K2698*'Assumptions (T&amp;D)'!P$24</f>
        <v>0.04808351157</v>
      </c>
      <c r="Y2815" s="372">
        <f>$K2698*'Assumptions (T&amp;D)'!Q$24</f>
        <v>0.04808351157</v>
      </c>
      <c r="Z2815" s="372">
        <f>$K2698*'Assumptions (T&amp;D)'!R$24</f>
        <v>0.04808351157</v>
      </c>
      <c r="AA2815" s="372">
        <f>$K2698*'Assumptions (T&amp;D)'!S$24</f>
        <v>0.04808351157</v>
      </c>
      <c r="AB2815" s="372">
        <f>$K2698*'Assumptions (T&amp;D)'!T$24</f>
        <v>0.04808351157</v>
      </c>
      <c r="AC2815" s="372">
        <f>$K2698*'Assumptions (T&amp;D)'!U$24</f>
        <v>0.04808351157</v>
      </c>
      <c r="AD2815" s="372">
        <f>$K2698*'Assumptions (T&amp;D)'!V$24</f>
        <v>0.04808351157</v>
      </c>
      <c r="AE2815" s="372">
        <f>$K2698*'Assumptions (T&amp;D)'!W$24</f>
        <v>0.02404175579</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0.03852362247</v>
      </c>
      <c r="M2816" s="372">
        <f>$L2698*'Assumptions (T&amp;D)'!D$24</f>
        <v>0.07417081446</v>
      </c>
      <c r="N2816" s="372">
        <f>$L2698*'Assumptions (T&amp;D)'!E$24</f>
        <v>0.06862341282</v>
      </c>
      <c r="O2816" s="372">
        <f>$L2698*'Assumptions (T&amp;D)'!F$24</f>
        <v>0.06348692983</v>
      </c>
      <c r="P2816" s="372">
        <f>$L2698*'Assumptions (T&amp;D)'!G$24</f>
        <v>0.05865863581</v>
      </c>
      <c r="Q2816" s="372">
        <f>$L2698*'Assumptions (T&amp;D)'!H$24</f>
        <v>0.05434399009</v>
      </c>
      <c r="R2816" s="372">
        <f>$L2698*'Assumptions (T&amp;D)'!I$24</f>
        <v>0.0502348037</v>
      </c>
      <c r="S2816" s="372">
        <f>$L2698*'Assumptions (T&amp;D)'!J$24</f>
        <v>0.04643380628</v>
      </c>
      <c r="T2816" s="372">
        <f>$L2698*'Assumptions (T&amp;D)'!K$24</f>
        <v>0.04581742832</v>
      </c>
      <c r="U2816" s="372">
        <f>$L2698*'Assumptions (T&amp;D)'!L$24</f>
        <v>0.04581742832</v>
      </c>
      <c r="V2816" s="372">
        <f>$L2698*'Assumptions (T&amp;D)'!M$24</f>
        <v>0.04581742832</v>
      </c>
      <c r="W2816" s="372">
        <f>$L2698*'Assumptions (T&amp;D)'!N$24</f>
        <v>0.04581742832</v>
      </c>
      <c r="X2816" s="372">
        <f>$L2698*'Assumptions (T&amp;D)'!O$24</f>
        <v>0.04581742832</v>
      </c>
      <c r="Y2816" s="372">
        <f>$L2698*'Assumptions (T&amp;D)'!P$24</f>
        <v>0.04581742832</v>
      </c>
      <c r="Z2816" s="372">
        <f>$L2698*'Assumptions (T&amp;D)'!Q$24</f>
        <v>0.04581742832</v>
      </c>
      <c r="AA2816" s="372">
        <f>$L2698*'Assumptions (T&amp;D)'!R$24</f>
        <v>0.04581742832</v>
      </c>
      <c r="AB2816" s="372">
        <f>$L2698*'Assumptions (T&amp;D)'!S$24</f>
        <v>0.04581742832</v>
      </c>
      <c r="AC2816" s="372">
        <f>$L2698*'Assumptions (T&amp;D)'!T$24</f>
        <v>0.04581742832</v>
      </c>
      <c r="AD2816" s="372">
        <f>$L2698*'Assumptions (T&amp;D)'!U$24</f>
        <v>0.04581742832</v>
      </c>
      <c r="AE2816" s="372">
        <f>$L2698*'Assumptions (T&amp;D)'!V$24</f>
        <v>0.04581742832</v>
      </c>
      <c r="AF2816" s="372">
        <f>$L2698*'Assumptions (T&amp;D)'!W$24</f>
        <v>0.02290871416</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0.0411857419</v>
      </c>
      <c r="N2817" s="372">
        <f>$M2698*'Assumptions (T&amp;D)'!D$24</f>
        <v>0.07929628174</v>
      </c>
      <c r="O2817" s="372">
        <f>$M2698*'Assumptions (T&amp;D)'!E$24</f>
        <v>0.07336553491</v>
      </c>
      <c r="P2817" s="372">
        <f>$M2698*'Assumptions (T&amp;D)'!F$24</f>
        <v>0.06787410266</v>
      </c>
      <c r="Q2817" s="372">
        <f>$M2698*'Assumptions (T&amp;D)'!G$24</f>
        <v>0.06271215634</v>
      </c>
      <c r="R2817" s="372">
        <f>$M2698*'Assumptions (T&amp;D)'!H$24</f>
        <v>0.05809935324</v>
      </c>
      <c r="S2817" s="372">
        <f>$M2698*'Assumptions (T&amp;D)'!I$24</f>
        <v>0.05370620744</v>
      </c>
      <c r="T2817" s="372">
        <f>$M2698*'Assumptions (T&amp;D)'!J$24</f>
        <v>0.04964254757</v>
      </c>
      <c r="U2817" s="372">
        <f>$M2698*'Assumptions (T&amp;D)'!K$24</f>
        <v>0.0489835757</v>
      </c>
      <c r="V2817" s="372">
        <f>$M2698*'Assumptions (T&amp;D)'!L$24</f>
        <v>0.0489835757</v>
      </c>
      <c r="W2817" s="372">
        <f>$M2698*'Assumptions (T&amp;D)'!M$24</f>
        <v>0.0489835757</v>
      </c>
      <c r="X2817" s="372">
        <f>$M2698*'Assumptions (T&amp;D)'!N$24</f>
        <v>0.0489835757</v>
      </c>
      <c r="Y2817" s="372">
        <f>$M2698*'Assumptions (T&amp;D)'!O$24</f>
        <v>0.0489835757</v>
      </c>
      <c r="Z2817" s="372">
        <f>$M2698*'Assumptions (T&amp;D)'!P$24</f>
        <v>0.0489835757</v>
      </c>
      <c r="AA2817" s="372">
        <f>$M2698*'Assumptions (T&amp;D)'!Q$24</f>
        <v>0.0489835757</v>
      </c>
      <c r="AB2817" s="372">
        <f>$M2698*'Assumptions (T&amp;D)'!R$24</f>
        <v>0.0489835757</v>
      </c>
      <c r="AC2817" s="372">
        <f>$M2698*'Assumptions (T&amp;D)'!S$24</f>
        <v>0.0489835757</v>
      </c>
      <c r="AD2817" s="372">
        <f>$M2698*'Assumptions (T&amp;D)'!T$24</f>
        <v>0.0489835757</v>
      </c>
      <c r="AE2817" s="372">
        <f>$M2698*'Assumptions (T&amp;D)'!U$24</f>
        <v>0.0489835757</v>
      </c>
      <c r="AF2817" s="372">
        <f>$M2698*'Assumptions (T&amp;D)'!V$24</f>
        <v>0.0489835757</v>
      </c>
      <c r="AG2817" s="372">
        <f>$M2698*'Assumptions (T&amp;D)'!W$24</f>
        <v>0.02449178785</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0.06033131793</v>
      </c>
      <c r="O2818" s="372">
        <f>$N2698*'Assumptions (T&amp;D)'!D$24</f>
        <v>0.1161578974</v>
      </c>
      <c r="P2818" s="372">
        <f>$N2698*'Assumptions (T&amp;D)'!E$24</f>
        <v>0.1074701877</v>
      </c>
      <c r="Q2818" s="372">
        <f>$N2698*'Assumptions (T&amp;D)'!F$24</f>
        <v>0.09942601194</v>
      </c>
      <c r="R2818" s="372">
        <f>$N2698*'Assumptions (T&amp;D)'!G$24</f>
        <v>0.09186448676</v>
      </c>
      <c r="S2818" s="372">
        <f>$N2698*'Assumptions (T&amp;D)'!H$24</f>
        <v>0.08510737916</v>
      </c>
      <c r="T2818" s="372">
        <f>$N2698*'Assumptions (T&amp;D)'!I$24</f>
        <v>0.07867203858</v>
      </c>
      <c r="U2818" s="372">
        <f>$N2698*'Assumptions (T&amp;D)'!J$24</f>
        <v>0.07271934854</v>
      </c>
      <c r="V2818" s="372">
        <f>$N2698*'Assumptions (T&amp;D)'!K$24</f>
        <v>0.07175404746</v>
      </c>
      <c r="W2818" s="372">
        <f>$N2698*'Assumptions (T&amp;D)'!L$24</f>
        <v>0.07175404746</v>
      </c>
      <c r="X2818" s="372">
        <f>$N2698*'Assumptions (T&amp;D)'!M$24</f>
        <v>0.07175404746</v>
      </c>
      <c r="Y2818" s="372">
        <f>$N2698*'Assumptions (T&amp;D)'!N$24</f>
        <v>0.07175404746</v>
      </c>
      <c r="Z2818" s="372">
        <f>$N2698*'Assumptions (T&amp;D)'!O$24</f>
        <v>0.07175404746</v>
      </c>
      <c r="AA2818" s="372">
        <f>$N2698*'Assumptions (T&amp;D)'!P$24</f>
        <v>0.07175404746</v>
      </c>
      <c r="AB2818" s="372">
        <f>$N2698*'Assumptions (T&amp;D)'!Q$24</f>
        <v>0.07175404746</v>
      </c>
      <c r="AC2818" s="372">
        <f>$N2698*'Assumptions (T&amp;D)'!R$24</f>
        <v>0.07175404746</v>
      </c>
      <c r="AD2818" s="372">
        <f>$N2698*'Assumptions (T&amp;D)'!S$24</f>
        <v>0.07175404746</v>
      </c>
      <c r="AE2818" s="372">
        <f>$N2698*'Assumptions (T&amp;D)'!T$24</f>
        <v>0.07175404746</v>
      </c>
      <c r="AF2818" s="372">
        <f>$N2698*'Assumptions (T&amp;D)'!U$24</f>
        <v>0.07175404746</v>
      </c>
      <c r="AG2818" s="372">
        <f>$N2698*'Assumptions (T&amp;D)'!V$24</f>
        <v>0.07175404746</v>
      </c>
      <c r="AH2818" s="372">
        <f>$N2698*'Assumptions (T&amp;D)'!W$24</f>
        <v>0.03587702373</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0.06154838072</v>
      </c>
      <c r="P2819" s="372">
        <f>$O2698*'Assumptions (T&amp;D)'!D$24</f>
        <v>0.118501149</v>
      </c>
      <c r="Q2819" s="372">
        <f>$O2698*'Assumptions (T&amp;D)'!E$24</f>
        <v>0.1096381822</v>
      </c>
      <c r="R2819" s="372">
        <f>$O2698*'Assumptions (T&amp;D)'!F$24</f>
        <v>0.1014317314</v>
      </c>
      <c r="S2819" s="372">
        <f>$O2698*'Assumptions (T&amp;D)'!G$24</f>
        <v>0.09371766771</v>
      </c>
      <c r="T2819" s="372">
        <f>$O2698*'Assumptions (T&amp;D)'!H$24</f>
        <v>0.08682424907</v>
      </c>
      <c r="U2819" s="372">
        <f>$O2698*'Assumptions (T&amp;D)'!I$24</f>
        <v>0.08025908846</v>
      </c>
      <c r="V2819" s="372">
        <f>$O2698*'Assumptions (T&amp;D)'!J$24</f>
        <v>0.07418631489</v>
      </c>
      <c r="W2819" s="372">
        <f>$O2698*'Assumptions (T&amp;D)'!K$24</f>
        <v>0.0732015408</v>
      </c>
      <c r="X2819" s="372">
        <f>$O2698*'Assumptions (T&amp;D)'!L$24</f>
        <v>0.0732015408</v>
      </c>
      <c r="Y2819" s="372">
        <f>$O2698*'Assumptions (T&amp;D)'!M$24</f>
        <v>0.0732015408</v>
      </c>
      <c r="Z2819" s="372">
        <f>$O2698*'Assumptions (T&amp;D)'!N$24</f>
        <v>0.0732015408</v>
      </c>
      <c r="AA2819" s="372">
        <f>$O2698*'Assumptions (T&amp;D)'!O$24</f>
        <v>0.0732015408</v>
      </c>
      <c r="AB2819" s="372">
        <f>$O2698*'Assumptions (T&amp;D)'!P$24</f>
        <v>0.0732015408</v>
      </c>
      <c r="AC2819" s="372">
        <f>$O2698*'Assumptions (T&amp;D)'!Q$24</f>
        <v>0.0732015408</v>
      </c>
      <c r="AD2819" s="372">
        <f>$O2698*'Assumptions (T&amp;D)'!R$24</f>
        <v>0.0732015408</v>
      </c>
      <c r="AE2819" s="372">
        <f>$O2698*'Assumptions (T&amp;D)'!S$24</f>
        <v>0.0732015408</v>
      </c>
      <c r="AF2819" s="372">
        <f>$O2698*'Assumptions (T&amp;D)'!T$24</f>
        <v>0.0732015408</v>
      </c>
      <c r="AG2819" s="372">
        <f>$O2698*'Assumptions (T&amp;D)'!U$24</f>
        <v>0.0732015408</v>
      </c>
      <c r="AH2819" s="372">
        <f>$O2698*'Assumptions (T&amp;D)'!V$24</f>
        <v>0.0732015408</v>
      </c>
      <c r="AI2819" s="372">
        <f>$O2698*'Assumptions (T&amp;D)'!W$24</f>
        <v>0.0366007704</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0.1206413432</v>
      </c>
      <c r="Q2820" s="372">
        <f>$P2698*'Assumptions (T&amp;D)'!D$24</f>
        <v>0.2322747995</v>
      </c>
      <c r="R2820" s="372">
        <f>$P2698*'Assumptions (T&amp;D)'!E$24</f>
        <v>0.214902446</v>
      </c>
      <c r="S2820" s="372">
        <f>$P2698*'Assumptions (T&amp;D)'!F$24</f>
        <v>0.1988169336</v>
      </c>
      <c r="T2820" s="372">
        <f>$P2698*'Assumptions (T&amp;D)'!G$24</f>
        <v>0.1836965519</v>
      </c>
      <c r="U2820" s="372">
        <f>$P2698*'Assumptions (T&amp;D)'!H$24</f>
        <v>0.1701847215</v>
      </c>
      <c r="V2820" s="372">
        <f>$P2698*'Assumptions (T&amp;D)'!I$24</f>
        <v>0.1573163116</v>
      </c>
      <c r="W2820" s="372">
        <f>$P2698*'Assumptions (T&amp;D)'!J$24</f>
        <v>0.1454130324</v>
      </c>
      <c r="X2820" s="372">
        <f>$P2698*'Assumptions (T&amp;D)'!K$24</f>
        <v>0.1434827709</v>
      </c>
      <c r="Y2820" s="372">
        <f>$P2698*'Assumptions (T&amp;D)'!L$24</f>
        <v>0.1434827709</v>
      </c>
      <c r="Z2820" s="372">
        <f>$P2698*'Assumptions (T&amp;D)'!M$24</f>
        <v>0.1434827709</v>
      </c>
      <c r="AA2820" s="372">
        <f>$P2698*'Assumptions (T&amp;D)'!N$24</f>
        <v>0.1434827709</v>
      </c>
      <c r="AB2820" s="372">
        <f>$P2698*'Assumptions (T&amp;D)'!O$24</f>
        <v>0.1434827709</v>
      </c>
      <c r="AC2820" s="372">
        <f>$P2698*'Assumptions (T&amp;D)'!P$24</f>
        <v>0.1434827709</v>
      </c>
      <c r="AD2820" s="372">
        <f>$P2698*'Assumptions (T&amp;D)'!Q$24</f>
        <v>0.1434827709</v>
      </c>
      <c r="AE2820" s="372">
        <f>$P2698*'Assumptions (T&amp;D)'!R$24</f>
        <v>0.1434827709</v>
      </c>
      <c r="AF2820" s="372">
        <f>$P2698*'Assumptions (T&amp;D)'!S$24</f>
        <v>0.1434827709</v>
      </c>
      <c r="AG2820" s="372">
        <f>$P2698*'Assumptions (T&amp;D)'!T$24</f>
        <v>0.1434827709</v>
      </c>
      <c r="AH2820" s="372">
        <f>$P2698*'Assumptions (T&amp;D)'!U$24</f>
        <v>0.1434827709</v>
      </c>
      <c r="AI2820" s="372">
        <f>$P2698*'Assumptions (T&amp;D)'!V$24</f>
        <v>0.1434827709</v>
      </c>
      <c r="AJ2820" s="372">
        <f>$P2698*'Assumptions (T&amp;D)'!W$24</f>
        <v>0.07174138543</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0.11582471</v>
      </c>
      <c r="R2821" s="372">
        <f>$Q2698*'Assumptions (T&amp;D)'!D$24</f>
        <v>0.223001175</v>
      </c>
      <c r="S2821" s="372">
        <f>$Q2698*'Assumptions (T&amp;D)'!E$24</f>
        <v>0.2063224168</v>
      </c>
      <c r="T2821" s="372">
        <f>$Q2698*'Assumptions (T&amp;D)'!F$24</f>
        <v>0.1908791221</v>
      </c>
      <c r="U2821" s="372">
        <f>$Q2698*'Assumptions (T&amp;D)'!G$24</f>
        <v>0.1763624251</v>
      </c>
      <c r="V2821" s="372">
        <f>$Q2698*'Assumptions (T&amp;D)'!H$24</f>
        <v>0.1633900576</v>
      </c>
      <c r="W2821" s="372">
        <f>$Q2698*'Assumptions (T&amp;D)'!I$24</f>
        <v>0.1510354219</v>
      </c>
      <c r="X2821" s="372">
        <f>$Q2698*'Assumptions (T&amp;D)'!J$24</f>
        <v>0.1396073838</v>
      </c>
      <c r="Y2821" s="372">
        <f>$Q2698*'Assumptions (T&amp;D)'!K$24</f>
        <v>0.1377541885</v>
      </c>
      <c r="Z2821" s="372">
        <f>$Q2698*'Assumptions (T&amp;D)'!L$24</f>
        <v>0.1377541885</v>
      </c>
      <c r="AA2821" s="372">
        <f>$Q2698*'Assumptions (T&amp;D)'!M$24</f>
        <v>0.1377541885</v>
      </c>
      <c r="AB2821" s="372">
        <f>$Q2698*'Assumptions (T&amp;D)'!N$24</f>
        <v>0.1377541885</v>
      </c>
      <c r="AC2821" s="372">
        <f>$Q2698*'Assumptions (T&amp;D)'!O$24</f>
        <v>0.1377541885</v>
      </c>
      <c r="AD2821" s="372">
        <f>$Q2698*'Assumptions (T&amp;D)'!P$24</f>
        <v>0.1377541885</v>
      </c>
      <c r="AE2821" s="372">
        <f>$Q2698*'Assumptions (T&amp;D)'!Q$24</f>
        <v>0.1377541885</v>
      </c>
      <c r="AF2821" s="372">
        <f>$Q2698*'Assumptions (T&amp;D)'!R$24</f>
        <v>0.1377541885</v>
      </c>
      <c r="AG2821" s="372">
        <f>$Q2698*'Assumptions (T&amp;D)'!S$24</f>
        <v>0.1377541885</v>
      </c>
      <c r="AH2821" s="372">
        <f>$Q2698*'Assumptions (T&amp;D)'!T$24</f>
        <v>0.1377541885</v>
      </c>
      <c r="AI2821" s="372">
        <f>$Q2698*'Assumptions (T&amp;D)'!U$24</f>
        <v>0.1377541885</v>
      </c>
      <c r="AJ2821" s="372">
        <f>$Q2698*'Assumptions (T&amp;D)'!V$24</f>
        <v>0.1377541885</v>
      </c>
      <c r="AK2821" s="372">
        <f>$Q2698*'Assumptions (T&amp;D)'!W$24</f>
        <v>0.06887709423</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0.0864506553</v>
      </c>
      <c r="S2822" s="372">
        <f>$R2698*'Assumptions (T&amp;D)'!D$24</f>
        <v>0.1664463283</v>
      </c>
      <c r="T2822" s="372">
        <f>$R2698*'Assumptions (T&amp;D)'!E$24</f>
        <v>0.153997434</v>
      </c>
      <c r="U2822" s="372">
        <f>$R2698*'Assumptions (T&amp;D)'!F$24</f>
        <v>0.1424706799</v>
      </c>
      <c r="V2822" s="372">
        <f>$R2698*'Assumptions (T&amp;D)'!G$24</f>
        <v>0.1316355311</v>
      </c>
      <c r="W2822" s="372">
        <f>$R2698*'Assumptions (T&amp;D)'!H$24</f>
        <v>0.1219530577</v>
      </c>
      <c r="X2822" s="372">
        <f>$R2698*'Assumptions (T&amp;D)'!I$24</f>
        <v>0.1127316545</v>
      </c>
      <c r="Y2822" s="372">
        <f>$R2698*'Assumptions (T&amp;D)'!J$24</f>
        <v>0.1042018565</v>
      </c>
      <c r="Z2822" s="372">
        <f>$R2698*'Assumptions (T&amp;D)'!K$24</f>
        <v>0.102818646</v>
      </c>
      <c r="AA2822" s="372">
        <f>$R2698*'Assumptions (T&amp;D)'!L$24</f>
        <v>0.102818646</v>
      </c>
      <c r="AB2822" s="372">
        <f>$R2698*'Assumptions (T&amp;D)'!M$24</f>
        <v>0.102818646</v>
      </c>
      <c r="AC2822" s="372">
        <f>$R2698*'Assumptions (T&amp;D)'!N$24</f>
        <v>0.102818646</v>
      </c>
      <c r="AD2822" s="372">
        <f>$R2698*'Assumptions (T&amp;D)'!O$24</f>
        <v>0.102818646</v>
      </c>
      <c r="AE2822" s="372">
        <f>$R2698*'Assumptions (T&amp;D)'!P$24</f>
        <v>0.102818646</v>
      </c>
      <c r="AF2822" s="372">
        <f>$R2698*'Assumptions (T&amp;D)'!Q$24</f>
        <v>0.102818646</v>
      </c>
      <c r="AG2822" s="372">
        <f>$R2698*'Assumptions (T&amp;D)'!R$24</f>
        <v>0.102818646</v>
      </c>
      <c r="AH2822" s="372">
        <f>$R2698*'Assumptions (T&amp;D)'!S$24</f>
        <v>0.102818646</v>
      </c>
      <c r="AI2822" s="372">
        <f>$R2698*'Assumptions (T&amp;D)'!T$24</f>
        <v>0.102818646</v>
      </c>
      <c r="AJ2822" s="372">
        <f>$R2698*'Assumptions (T&amp;D)'!U$24</f>
        <v>0.102818646</v>
      </c>
      <c r="AK2822" s="372">
        <f>$R2698*'Assumptions (T&amp;D)'!V$24</f>
        <v>0.102818646</v>
      </c>
      <c r="AL2822" s="372">
        <f>$R2698*'Assumptions (T&amp;D)'!W$24</f>
        <v>0.05140932302</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0.1131548627</v>
      </c>
      <c r="T2823" s="372">
        <f>$S2698*'Assumptions (T&amp;D)'!D$24</f>
        <v>0.217860829</v>
      </c>
      <c r="U2823" s="372">
        <f>$S2698*'Assumptions (T&amp;D)'!E$24</f>
        <v>0.2015665287</v>
      </c>
      <c r="V2823" s="372">
        <f>$S2698*'Assumptions (T&amp;D)'!F$24</f>
        <v>0.1864792137</v>
      </c>
      <c r="W2823" s="372">
        <f>$S2698*'Assumptions (T&amp;D)'!G$24</f>
        <v>0.1722971376</v>
      </c>
      <c r="X2823" s="372">
        <f>$S2698*'Assumptions (T&amp;D)'!H$24</f>
        <v>0.159623793</v>
      </c>
      <c r="Y2823" s="372">
        <f>$S2698*'Assumptions (T&amp;D)'!I$24</f>
        <v>0.1475539409</v>
      </c>
      <c r="Z2823" s="372">
        <f>$S2698*'Assumptions (T&amp;D)'!J$24</f>
        <v>0.1363893278</v>
      </c>
      <c r="AA2823" s="372">
        <f>$S2698*'Assumptions (T&amp;D)'!K$24</f>
        <v>0.13457885</v>
      </c>
      <c r="AB2823" s="372">
        <f>$S2698*'Assumptions (T&amp;D)'!L$24</f>
        <v>0.13457885</v>
      </c>
      <c r="AC2823" s="372">
        <f>$S2698*'Assumptions (T&amp;D)'!M$24</f>
        <v>0.13457885</v>
      </c>
      <c r="AD2823" s="372">
        <f>$S2698*'Assumptions (T&amp;D)'!N$24</f>
        <v>0.13457885</v>
      </c>
      <c r="AE2823" s="372">
        <f>$S2698*'Assumptions (T&amp;D)'!O$24</f>
        <v>0.13457885</v>
      </c>
      <c r="AF2823" s="372">
        <f>$S2698*'Assumptions (T&amp;D)'!P$24</f>
        <v>0.13457885</v>
      </c>
      <c r="AG2823" s="372">
        <f>$S2698*'Assumptions (T&amp;D)'!Q$24</f>
        <v>0.13457885</v>
      </c>
      <c r="AH2823" s="372">
        <f>$S2698*'Assumptions (T&amp;D)'!R$24</f>
        <v>0.13457885</v>
      </c>
      <c r="AI2823" s="372">
        <f>$S2698*'Assumptions (T&amp;D)'!S$24</f>
        <v>0.13457885</v>
      </c>
      <c r="AJ2823" s="372">
        <f>$S2698*'Assumptions (T&amp;D)'!T$24</f>
        <v>0.13457885</v>
      </c>
      <c r="AK2823" s="372">
        <f>$S2698*'Assumptions (T&amp;D)'!U$24</f>
        <v>0.13457885</v>
      </c>
      <c r="AL2823" s="372">
        <f>$S2698*'Assumptions (T&amp;D)'!V$24</f>
        <v>0.13457885</v>
      </c>
      <c r="AM2823" s="372">
        <f>$S2698*'Assumptions (T&amp;D)'!W$24</f>
        <v>0.06728942501</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0.1076043784</v>
      </c>
      <c r="U2824" s="372">
        <f>$T2698*'Assumptions (T&amp;D)'!D$24</f>
        <v>0.2071742965</v>
      </c>
      <c r="V2824" s="372">
        <f>$T2698*'Assumptions (T&amp;D)'!E$24</f>
        <v>0.191679266</v>
      </c>
      <c r="W2824" s="372">
        <f>$T2698*'Assumptions (T&amp;D)'!F$24</f>
        <v>0.1773320156</v>
      </c>
      <c r="X2824" s="372">
        <f>$T2698*'Assumptions (T&amp;D)'!G$24</f>
        <v>0.1638456001</v>
      </c>
      <c r="Y2824" s="372">
        <f>$T2698*'Assumptions (T&amp;D)'!H$24</f>
        <v>0.1517939098</v>
      </c>
      <c r="Z2824" s="372">
        <f>$T2698*'Assumptions (T&amp;D)'!I$24</f>
        <v>0.1403161094</v>
      </c>
      <c r="AA2824" s="372">
        <f>$T2698*'Assumptions (T&amp;D)'!J$24</f>
        <v>0.1296991441</v>
      </c>
      <c r="AB2824" s="372">
        <f>$T2698*'Assumptions (T&amp;D)'!K$24</f>
        <v>0.127977474</v>
      </c>
      <c r="AC2824" s="372">
        <f>$T2698*'Assumptions (T&amp;D)'!L$24</f>
        <v>0.127977474</v>
      </c>
      <c r="AD2824" s="372">
        <f>$T2698*'Assumptions (T&amp;D)'!M$24</f>
        <v>0.127977474</v>
      </c>
      <c r="AE2824" s="372">
        <f>$T2698*'Assumptions (T&amp;D)'!N$24</f>
        <v>0.127977474</v>
      </c>
      <c r="AF2824" s="372">
        <f>$T2698*'Assumptions (T&amp;D)'!O$24</f>
        <v>0.127977474</v>
      </c>
      <c r="AG2824" s="372">
        <f>$T2698*'Assumptions (T&amp;D)'!P$24</f>
        <v>0.127977474</v>
      </c>
      <c r="AH2824" s="372">
        <f>$T2698*'Assumptions (T&amp;D)'!Q$24</f>
        <v>0.127977474</v>
      </c>
      <c r="AI2824" s="372">
        <f>$T2698*'Assumptions (T&amp;D)'!R$24</f>
        <v>0.127977474</v>
      </c>
      <c r="AJ2824" s="372">
        <f>$T2698*'Assumptions (T&amp;D)'!S$24</f>
        <v>0.127977474</v>
      </c>
      <c r="AK2824" s="372">
        <f>$T2698*'Assumptions (T&amp;D)'!T$24</f>
        <v>0.127977474</v>
      </c>
      <c r="AL2824" s="372">
        <f>$T2698*'Assumptions (T&amp;D)'!U$24</f>
        <v>0.127977474</v>
      </c>
      <c r="AM2824" s="372">
        <f>$T2698*'Assumptions (T&amp;D)'!V$24</f>
        <v>0.127977474</v>
      </c>
      <c r="AN2824" s="372">
        <f>$T2698*'Assumptions (T&amp;D)'!W$24</f>
        <v>0.06398873701</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0.1089635663</v>
      </c>
      <c r="V2825" s="372">
        <f>$U2698*'Assumptions (T&amp;D)'!D$24</f>
        <v>0.2097911862</v>
      </c>
      <c r="W2825" s="372">
        <f>$U2698*'Assumptions (T&amp;D)'!E$24</f>
        <v>0.1941004327</v>
      </c>
      <c r="X2825" s="372">
        <f>$U2698*'Assumptions (T&amp;D)'!F$24</f>
        <v>0.1795719572</v>
      </c>
      <c r="Y2825" s="372">
        <f>$U2698*'Assumptions (T&amp;D)'!G$24</f>
        <v>0.1659151902</v>
      </c>
      <c r="Z2825" s="372">
        <f>$U2698*'Assumptions (T&amp;D)'!H$24</f>
        <v>0.1537112708</v>
      </c>
      <c r="AA2825" s="372">
        <f>$U2698*'Assumptions (T&amp;D)'!I$24</f>
        <v>0.1420884904</v>
      </c>
      <c r="AB2825" s="372">
        <f>$U2698*'Assumptions (T&amp;D)'!J$24</f>
        <v>0.1313374185</v>
      </c>
      <c r="AC2825" s="372">
        <f>$U2698*'Assumptions (T&amp;D)'!K$24</f>
        <v>0.1295940015</v>
      </c>
      <c r="AD2825" s="372">
        <f>$U2698*'Assumptions (T&amp;D)'!L$24</f>
        <v>0.1295940015</v>
      </c>
      <c r="AE2825" s="372">
        <f>$U2698*'Assumptions (T&amp;D)'!M$24</f>
        <v>0.1295940015</v>
      </c>
      <c r="AF2825" s="372">
        <f>$U2698*'Assumptions (T&amp;D)'!N$24</f>
        <v>0.1295940015</v>
      </c>
      <c r="AG2825" s="372">
        <f>$U2698*'Assumptions (T&amp;D)'!O$24</f>
        <v>0.1295940015</v>
      </c>
      <c r="AH2825" s="372">
        <f>$U2698*'Assumptions (T&amp;D)'!P$24</f>
        <v>0.1295940015</v>
      </c>
      <c r="AI2825" s="372">
        <f>$U2698*'Assumptions (T&amp;D)'!Q$24</f>
        <v>0.1295940015</v>
      </c>
      <c r="AJ2825" s="372">
        <f>$U2698*'Assumptions (T&amp;D)'!R$24</f>
        <v>0.1295940015</v>
      </c>
      <c r="AK2825" s="372">
        <f>$U2698*'Assumptions (T&amp;D)'!S$24</f>
        <v>0.1295940015</v>
      </c>
      <c r="AL2825" s="372">
        <f>$U2698*'Assumptions (T&amp;D)'!T$24</f>
        <v>0.1295940015</v>
      </c>
      <c r="AM2825" s="372">
        <f>$U2698*'Assumptions (T&amp;D)'!U$24</f>
        <v>0.1295940015</v>
      </c>
      <c r="AN2825" s="372">
        <f>$U2698*'Assumptions (T&amp;D)'!V$24</f>
        <v>0.1295940015</v>
      </c>
      <c r="AO2825" s="372">
        <f>$U2698*'Assumptions (T&amp;D)'!W$24</f>
        <v>0.06479700073</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0.1129414785</v>
      </c>
      <c r="W2826" s="372">
        <f>$V2698*'Assumptions (T&amp;D)'!D$24</f>
        <v>0.2174499934</v>
      </c>
      <c r="X2826" s="372">
        <f>$V2698*'Assumptions (T&amp;D)'!E$24</f>
        <v>0.2011864204</v>
      </c>
      <c r="Y2826" s="372">
        <f>$V2698*'Assumptions (T&amp;D)'!F$24</f>
        <v>0.1861275566</v>
      </c>
      <c r="Z2826" s="372">
        <f>$V2698*'Assumptions (T&amp;D)'!G$24</f>
        <v>0.1719722247</v>
      </c>
      <c r="AA2826" s="372">
        <f>$V2698*'Assumptions (T&amp;D)'!H$24</f>
        <v>0.1593227791</v>
      </c>
      <c r="AB2826" s="372">
        <f>$V2698*'Assumptions (T&amp;D)'!I$24</f>
        <v>0.147275688</v>
      </c>
      <c r="AC2826" s="372">
        <f>$V2698*'Assumptions (T&amp;D)'!J$24</f>
        <v>0.1361321288</v>
      </c>
      <c r="AD2826" s="372">
        <f>$V2698*'Assumptions (T&amp;D)'!K$24</f>
        <v>0.1343250651</v>
      </c>
      <c r="AE2826" s="372">
        <f>$V2698*'Assumptions (T&amp;D)'!L$24</f>
        <v>0.1343250651</v>
      </c>
      <c r="AF2826" s="372">
        <f>$V2698*'Assumptions (T&amp;D)'!M$24</f>
        <v>0.1343250651</v>
      </c>
      <c r="AG2826" s="372">
        <f>$V2698*'Assumptions (T&amp;D)'!N$24</f>
        <v>0.1343250651</v>
      </c>
      <c r="AH2826" s="372">
        <f>$V2698*'Assumptions (T&amp;D)'!O$24</f>
        <v>0.1343250651</v>
      </c>
      <c r="AI2826" s="372">
        <f>$V2698*'Assumptions (T&amp;D)'!P$24</f>
        <v>0.1343250651</v>
      </c>
      <c r="AJ2826" s="372">
        <f>$V2698*'Assumptions (T&amp;D)'!Q$24</f>
        <v>0.1343250651</v>
      </c>
      <c r="AK2826" s="372">
        <f>$V2698*'Assumptions (T&amp;D)'!R$24</f>
        <v>0.1343250651</v>
      </c>
      <c r="AL2826" s="372">
        <f>$V2698*'Assumptions (T&amp;D)'!S$24</f>
        <v>0.1343250651</v>
      </c>
      <c r="AM2826" s="372">
        <f>$V2698*'Assumptions (T&amp;D)'!T$24</f>
        <v>0.1343250651</v>
      </c>
      <c r="AN2826" s="372">
        <f>$V2698*'Assumptions (T&amp;D)'!U$24</f>
        <v>0.1343250651</v>
      </c>
      <c r="AO2826" s="372">
        <f>$V2698*'Assumptions (T&amp;D)'!V$24</f>
        <v>0.1343250651</v>
      </c>
      <c r="AP2826" s="372">
        <f>$V2698*'Assumptions (T&amp;D)'!W$24</f>
        <v>0.06716253257</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0.117370111</v>
      </c>
      <c r="X2827" s="372">
        <f>$W2698*'Assumptions (T&amp;D)'!D$24</f>
        <v>0.225976587</v>
      </c>
      <c r="Y2827" s="372">
        <f>$W2698*'Assumptions (T&amp;D)'!E$24</f>
        <v>0.209075291</v>
      </c>
      <c r="Z2827" s="372">
        <f>$W2698*'Assumptions (T&amp;D)'!F$24</f>
        <v>0.1934259429</v>
      </c>
      <c r="AA2827" s="372">
        <f>$W2698*'Assumptions (T&amp;D)'!G$24</f>
        <v>0.1787155556</v>
      </c>
      <c r="AB2827" s="372">
        <f>$W2698*'Assumptions (T&amp;D)'!H$24</f>
        <v>0.1655701032</v>
      </c>
      <c r="AC2827" s="372">
        <f>$W2698*'Assumptions (T&amp;D)'!I$24</f>
        <v>0.1530506247</v>
      </c>
      <c r="AD2827" s="372">
        <f>$W2698*'Assumptions (T&amp;D)'!J$24</f>
        <v>0.1414701071</v>
      </c>
      <c r="AE2827" s="372">
        <f>$W2698*'Assumptions (T&amp;D)'!K$24</f>
        <v>0.1395921853</v>
      </c>
      <c r="AF2827" s="372">
        <f>$W2698*'Assumptions (T&amp;D)'!L$24</f>
        <v>0.1395921853</v>
      </c>
      <c r="AG2827" s="372">
        <f>$W2698*'Assumptions (T&amp;D)'!M$24</f>
        <v>0.1395921853</v>
      </c>
      <c r="AH2827" s="372">
        <f>$W2698*'Assumptions (T&amp;D)'!N$24</f>
        <v>0.1395921853</v>
      </c>
      <c r="AI2827" s="372">
        <f>$W2698*'Assumptions (T&amp;D)'!O$24</f>
        <v>0.1395921853</v>
      </c>
      <c r="AJ2827" s="372">
        <f>$W2698*'Assumptions (T&amp;D)'!P$24</f>
        <v>0.1395921853</v>
      </c>
      <c r="AK2827" s="372">
        <f>$W2698*'Assumptions (T&amp;D)'!Q$24</f>
        <v>0.1395921853</v>
      </c>
      <c r="AL2827" s="372">
        <f>$W2698*'Assumptions (T&amp;D)'!R$24</f>
        <v>0.1395921853</v>
      </c>
      <c r="AM2827" s="372">
        <f>$W2698*'Assumptions (T&amp;D)'!S$24</f>
        <v>0.1395921853</v>
      </c>
      <c r="AN2827" s="372">
        <f>$W2698*'Assumptions (T&amp;D)'!T$24</f>
        <v>0.1395921853</v>
      </c>
      <c r="AO2827" s="372">
        <f>$W2698*'Assumptions (T&amp;D)'!U$24</f>
        <v>0.1395921853</v>
      </c>
      <c r="AP2827" s="372">
        <f>$W2698*'Assumptions (T&amp;D)'!V$24</f>
        <v>0.1395921853</v>
      </c>
      <c r="AQ2827" s="372">
        <f>$W2698*'Assumptions (T&amp;D)'!W$24</f>
        <v>0.06979609266</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0.1253798825</v>
      </c>
      <c r="Y2828" s="372">
        <f>$X2698*'Assumptions (T&amp;D)'!D$24</f>
        <v>0.2413980671</v>
      </c>
      <c r="Z2828" s="372">
        <f>$X2698*'Assumptions (T&amp;D)'!E$24</f>
        <v>0.223343364</v>
      </c>
      <c r="AA2828" s="372">
        <f>$X2698*'Assumptions (T&amp;D)'!F$24</f>
        <v>0.2066260463</v>
      </c>
      <c r="AB2828" s="372">
        <f>$X2698*'Assumptions (T&amp;D)'!G$24</f>
        <v>0.1909117677</v>
      </c>
      <c r="AC2828" s="372">
        <f>$X2698*'Assumptions (T&amp;D)'!H$24</f>
        <v>0.1768692209</v>
      </c>
      <c r="AD2828" s="372">
        <f>$X2698*'Assumptions (T&amp;D)'!I$24</f>
        <v>0.1634953667</v>
      </c>
      <c r="AE2828" s="372">
        <f>$X2698*'Assumptions (T&amp;D)'!J$24</f>
        <v>0.1511245517</v>
      </c>
      <c r="AF2828" s="372">
        <f>$X2698*'Assumptions (T&amp;D)'!K$24</f>
        <v>0.1491184736</v>
      </c>
      <c r="AG2828" s="372">
        <f>$X2698*'Assumptions (T&amp;D)'!L$24</f>
        <v>0.1491184736</v>
      </c>
      <c r="AH2828" s="372">
        <f>$X2698*'Assumptions (T&amp;D)'!M$24</f>
        <v>0.1491184736</v>
      </c>
      <c r="AI2828" s="372">
        <f>$X2698*'Assumptions (T&amp;D)'!N$24</f>
        <v>0.1491184736</v>
      </c>
      <c r="AJ2828" s="372">
        <f>$X2698*'Assumptions (T&amp;D)'!O$24</f>
        <v>0.1491184736</v>
      </c>
      <c r="AK2828" s="372">
        <f>$X2698*'Assumptions (T&amp;D)'!P$24</f>
        <v>0.1491184736</v>
      </c>
      <c r="AL2828" s="372">
        <f>$X2698*'Assumptions (T&amp;D)'!Q$24</f>
        <v>0.1491184736</v>
      </c>
      <c r="AM2828" s="372">
        <f>$X2698*'Assumptions (T&amp;D)'!R$24</f>
        <v>0.1491184736</v>
      </c>
      <c r="AN2828" s="372">
        <f>$X2698*'Assumptions (T&amp;D)'!S$24</f>
        <v>0.1491184736</v>
      </c>
      <c r="AO2828" s="372">
        <f>$X2698*'Assumptions (T&amp;D)'!T$24</f>
        <v>0.1491184736</v>
      </c>
      <c r="AP2828" s="372">
        <f>$X2698*'Assumptions (T&amp;D)'!U$24</f>
        <v>0.1491184736</v>
      </c>
      <c r="AQ2828" s="372">
        <f>$X2698*'Assumptions (T&amp;D)'!V$24</f>
        <v>0.1491184736</v>
      </c>
      <c r="AR2828" s="372">
        <f>$X2698*'Assumptions (T&amp;D)'!W$24</f>
        <v>0.07455923678</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0.1294419793</v>
      </c>
      <c r="Z2829" s="372">
        <f>$Y2698*'Assumptions (T&amp;D)'!D$24</f>
        <v>0.2492189574</v>
      </c>
      <c r="AA2829" s="372">
        <f>$Y2698*'Assumptions (T&amp;D)'!E$24</f>
        <v>0.2305793124</v>
      </c>
      <c r="AB2829" s="372">
        <f>$Y2698*'Assumptions (T&amp;D)'!F$24</f>
        <v>0.2133203818</v>
      </c>
      <c r="AC2829" s="372">
        <f>$Y2698*'Assumptions (T&amp;D)'!G$24</f>
        <v>0.1970969871</v>
      </c>
      <c r="AD2829" s="372">
        <f>$Y2698*'Assumptions (T&amp;D)'!H$24</f>
        <v>0.1825994854</v>
      </c>
      <c r="AE2829" s="372">
        <f>$Y2698*'Assumptions (T&amp;D)'!I$24</f>
        <v>0.168792341</v>
      </c>
      <c r="AF2829" s="372">
        <f>$Y2698*'Assumptions (T&amp;D)'!J$24</f>
        <v>0.1560207324</v>
      </c>
      <c r="AG2829" s="372">
        <f>$Y2698*'Assumptions (T&amp;D)'!K$24</f>
        <v>0.1539496607</v>
      </c>
      <c r="AH2829" s="372">
        <f>$Y2698*'Assumptions (T&amp;D)'!L$24</f>
        <v>0.1539496607</v>
      </c>
      <c r="AI2829" s="372">
        <f>$Y2698*'Assumptions (T&amp;D)'!M$24</f>
        <v>0.1539496607</v>
      </c>
      <c r="AJ2829" s="372">
        <f>$Y2698*'Assumptions (T&amp;D)'!N$24</f>
        <v>0.1539496607</v>
      </c>
      <c r="AK2829" s="372">
        <f>$Y2698*'Assumptions (T&amp;D)'!O$24</f>
        <v>0.1539496607</v>
      </c>
      <c r="AL2829" s="372">
        <f>$Y2698*'Assumptions (T&amp;D)'!P$24</f>
        <v>0.1539496607</v>
      </c>
      <c r="AM2829" s="372">
        <f>$Y2698*'Assumptions (T&amp;D)'!Q$24</f>
        <v>0.1539496607</v>
      </c>
      <c r="AN2829" s="372">
        <f>$Y2698*'Assumptions (T&amp;D)'!R$24</f>
        <v>0.1539496607</v>
      </c>
      <c r="AO2829" s="372">
        <f>$Y2698*'Assumptions (T&amp;D)'!S$24</f>
        <v>0.1539496607</v>
      </c>
      <c r="AP2829" s="372">
        <f>$Y2698*'Assumptions (T&amp;D)'!T$24</f>
        <v>0.1539496607</v>
      </c>
      <c r="AQ2829" s="372">
        <f>$Y2698*'Assumptions (T&amp;D)'!U$24</f>
        <v>0.1539496607</v>
      </c>
      <c r="AR2829" s="372">
        <f>$Y2698*'Assumptions (T&amp;D)'!V$24</f>
        <v>0.1539496607</v>
      </c>
      <c r="AS2829" s="372">
        <f>$Y2698*'Assumptions (T&amp;D)'!W$24</f>
        <v>0.07697483034</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0.1336156165</v>
      </c>
      <c r="AA2830" s="372">
        <f>$Z2698*'Assumptions (T&amp;D)'!D$24</f>
        <v>0.2572546002</v>
      </c>
      <c r="AB2830" s="372">
        <f>$Z2698*'Assumptions (T&amp;D)'!E$24</f>
        <v>0.2380139515</v>
      </c>
      <c r="AC2830" s="372">
        <f>$Z2698*'Assumptions (T&amp;D)'!F$24</f>
        <v>0.2201985359</v>
      </c>
      <c r="AD2830" s="372">
        <f>$Z2698*'Assumptions (T&amp;D)'!G$24</f>
        <v>0.2034520453</v>
      </c>
      <c r="AE2830" s="372">
        <f>$Z2698*'Assumptions (T&amp;D)'!H$24</f>
        <v>0.1884870963</v>
      </c>
      <c r="AF2830" s="372">
        <f>$Z2698*'Assumptions (T&amp;D)'!I$24</f>
        <v>0.1742347639</v>
      </c>
      <c r="AG2830" s="372">
        <f>$Z2698*'Assumptions (T&amp;D)'!J$24</f>
        <v>0.1610513564</v>
      </c>
      <c r="AH2830" s="372">
        <f>$Z2698*'Assumptions (T&amp;D)'!K$24</f>
        <v>0.1589135065</v>
      </c>
      <c r="AI2830" s="372">
        <f>$Z2698*'Assumptions (T&amp;D)'!L$24</f>
        <v>0.1589135065</v>
      </c>
      <c r="AJ2830" s="372">
        <f>$Z2698*'Assumptions (T&amp;D)'!M$24</f>
        <v>0.1589135065</v>
      </c>
      <c r="AK2830" s="372">
        <f>$Z2698*'Assumptions (T&amp;D)'!N$24</f>
        <v>0.1589135065</v>
      </c>
      <c r="AL2830" s="372">
        <f>$Z2698*'Assumptions (T&amp;D)'!O$24</f>
        <v>0.1589135065</v>
      </c>
      <c r="AM2830" s="372">
        <f>$Z2698*'Assumptions (T&amp;D)'!P$24</f>
        <v>0.1589135065</v>
      </c>
      <c r="AN2830" s="372">
        <f>$Z2698*'Assumptions (T&amp;D)'!Q$24</f>
        <v>0.1589135065</v>
      </c>
      <c r="AO2830" s="372">
        <f>$Z2698*'Assumptions (T&amp;D)'!R$24</f>
        <v>0.1589135065</v>
      </c>
      <c r="AP2830" s="372">
        <f>$Z2698*'Assumptions (T&amp;D)'!S$24</f>
        <v>0.1589135065</v>
      </c>
      <c r="AQ2830" s="372">
        <f>$Z2698*'Assumptions (T&amp;D)'!T$24</f>
        <v>0.1589135065</v>
      </c>
      <c r="AR2830" s="372">
        <f>$Z2698*'Assumptions (T&amp;D)'!U$24</f>
        <v>0.1589135065</v>
      </c>
      <c r="AS2830" s="372">
        <f>$Z2698*'Assumptions (T&amp;D)'!V$24</f>
        <v>0.1589135065</v>
      </c>
      <c r="AT2830" s="372">
        <f>$Z2698*'Assumptions (T&amp;D)'!W$24</f>
        <v>0.07945675326</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0.1379036153</v>
      </c>
      <c r="AB2831" s="372">
        <f>$AA2698*'Assumptions (T&amp;D)'!D$24</f>
        <v>0.2655104273</v>
      </c>
      <c r="AC2831" s="372">
        <f>$AA2698*'Assumptions (T&amp;D)'!E$24</f>
        <v>0.2456523067</v>
      </c>
      <c r="AD2831" s="372">
        <f>$AA2698*'Assumptions (T&amp;D)'!F$24</f>
        <v>0.227265158</v>
      </c>
      <c r="AE2831" s="372">
        <f>$AA2698*'Assumptions (T&amp;D)'!G$24</f>
        <v>0.2099812382</v>
      </c>
      <c r="AF2831" s="372">
        <f>$AA2698*'Assumptions (T&amp;D)'!H$24</f>
        <v>0.1945360333</v>
      </c>
      <c r="AG2831" s="372">
        <f>$AA2698*'Assumptions (T&amp;D)'!I$24</f>
        <v>0.1798263144</v>
      </c>
      <c r="AH2831" s="372">
        <f>$AA2698*'Assumptions (T&amp;D)'!J$24</f>
        <v>0.1662198243</v>
      </c>
      <c r="AI2831" s="372">
        <f>$AA2698*'Assumptions (T&amp;D)'!K$24</f>
        <v>0.1640133665</v>
      </c>
      <c r="AJ2831" s="372">
        <f>$AA2698*'Assumptions (T&amp;D)'!L$24</f>
        <v>0.1640133665</v>
      </c>
      <c r="AK2831" s="372">
        <f>$AA2698*'Assumptions (T&amp;D)'!M$24</f>
        <v>0.1640133665</v>
      </c>
      <c r="AL2831" s="372">
        <f>$AA2698*'Assumptions (T&amp;D)'!N$24</f>
        <v>0.1640133665</v>
      </c>
      <c r="AM2831" s="372">
        <f>$AA2698*'Assumptions (T&amp;D)'!O$24</f>
        <v>0.1640133665</v>
      </c>
      <c r="AN2831" s="372">
        <f>$AA2698*'Assumptions (T&amp;D)'!P$24</f>
        <v>0.1640133665</v>
      </c>
      <c r="AO2831" s="372">
        <f>$AA2698*'Assumptions (T&amp;D)'!Q$24</f>
        <v>0.1640133665</v>
      </c>
      <c r="AP2831" s="372">
        <f>$AA2698*'Assumptions (T&amp;D)'!R$24</f>
        <v>0.1640133665</v>
      </c>
      <c r="AQ2831" s="372">
        <f>$AA2698*'Assumptions (T&amp;D)'!S$24</f>
        <v>0.1640133665</v>
      </c>
      <c r="AR2831" s="372">
        <f>$AA2698*'Assumptions (T&amp;D)'!T$24</f>
        <v>0.1640133665</v>
      </c>
      <c r="AS2831" s="372">
        <f>$AA2698*'Assumptions (T&amp;D)'!U$24</f>
        <v>0.1640133665</v>
      </c>
      <c r="AT2831" s="372">
        <f>$AA2698*'Assumptions (T&amp;D)'!V$24</f>
        <v>0.1640133665</v>
      </c>
      <c r="AU2831" s="372">
        <f>$AA2698*'Assumptions (T&amp;D)'!W$24</f>
        <v>0.08200668324</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0.142308865</v>
      </c>
      <c r="AC2832" s="372">
        <f>$AB2698*'Assumptions (T&amp;D)'!D$24</f>
        <v>0.2739920013</v>
      </c>
      <c r="AD2832" s="372">
        <f>$AB2698*'Assumptions (T&amp;D)'!E$24</f>
        <v>0.2534995248</v>
      </c>
      <c r="AE2832" s="372">
        <f>$AB2698*'Assumptions (T&amp;D)'!F$24</f>
        <v>0.2345250095</v>
      </c>
      <c r="AF2832" s="372">
        <f>$AB2698*'Assumptions (T&amp;D)'!G$24</f>
        <v>0.2166889651</v>
      </c>
      <c r="AG2832" s="372">
        <f>$AB2698*'Assumptions (T&amp;D)'!H$24</f>
        <v>0.2007503722</v>
      </c>
      <c r="AH2832" s="372">
        <f>$AB2698*'Assumptions (T&amp;D)'!I$24</f>
        <v>0.1855707599</v>
      </c>
      <c r="AI2832" s="372">
        <f>$AB2698*'Assumptions (T&amp;D)'!J$24</f>
        <v>0.1715296186</v>
      </c>
      <c r="AJ2832" s="372">
        <f>$AB2698*'Assumptions (T&amp;D)'!K$24</f>
        <v>0.1692526767</v>
      </c>
      <c r="AK2832" s="372">
        <f>$AB2698*'Assumptions (T&amp;D)'!L$24</f>
        <v>0.1692526767</v>
      </c>
      <c r="AL2832" s="372">
        <f>$AB2698*'Assumptions (T&amp;D)'!M$24</f>
        <v>0.1692526767</v>
      </c>
      <c r="AM2832" s="372">
        <f>$AB2698*'Assumptions (T&amp;D)'!N$24</f>
        <v>0.1692526767</v>
      </c>
      <c r="AN2832" s="372">
        <f>$AB2698*'Assumptions (T&amp;D)'!O$24</f>
        <v>0.1692526767</v>
      </c>
      <c r="AO2832" s="372">
        <f>$AB2698*'Assumptions (T&amp;D)'!P$24</f>
        <v>0.1692526767</v>
      </c>
      <c r="AP2832" s="372">
        <f>$AB2698*'Assumptions (T&amp;D)'!Q$24</f>
        <v>0.1692526767</v>
      </c>
      <c r="AQ2832" s="372">
        <f>$AB2698*'Assumptions (T&amp;D)'!R$24</f>
        <v>0.1692526767</v>
      </c>
      <c r="AR2832" s="372">
        <f>$AB2698*'Assumptions (T&amp;D)'!S$24</f>
        <v>0.1692526767</v>
      </c>
      <c r="AS2832" s="372">
        <f>$AB2698*'Assumptions (T&amp;D)'!T$24</f>
        <v>0.1692526767</v>
      </c>
      <c r="AT2832" s="372">
        <f>$AB2698*'Assumptions (T&amp;D)'!U$24</f>
        <v>0.1692526767</v>
      </c>
      <c r="AU2832" s="372">
        <f>$AB2698*'Assumptions (T&amp;D)'!V$24</f>
        <v>0.1692526767</v>
      </c>
      <c r="AV2832" s="372">
        <f>$AB2698*'Assumptions (T&amp;D)'!W$24</f>
        <v>0.08462633837</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0.1475766769</v>
      </c>
      <c r="AD2833" s="372">
        <f>$AC2698*'Assumptions (T&amp;D)'!D$24</f>
        <v>0.2841342952</v>
      </c>
      <c r="AE2833" s="372">
        <f>$AC2698*'Assumptions (T&amp;D)'!E$24</f>
        <v>0.2628832538</v>
      </c>
      <c r="AF2833" s="372">
        <f>$AC2698*'Assumptions (T&amp;D)'!F$24</f>
        <v>0.2432063635</v>
      </c>
      <c r="AG2833" s="372">
        <f>$AC2698*'Assumptions (T&amp;D)'!G$24</f>
        <v>0.2247100867</v>
      </c>
      <c r="AH2833" s="372">
        <f>$AC2698*'Assumptions (T&amp;D)'!H$24</f>
        <v>0.2081814989</v>
      </c>
      <c r="AI2833" s="372">
        <f>$AC2698*'Assumptions (T&amp;D)'!I$24</f>
        <v>0.1924399867</v>
      </c>
      <c r="AJ2833" s="372">
        <f>$AC2698*'Assumptions (T&amp;D)'!J$24</f>
        <v>0.1778790879</v>
      </c>
      <c r="AK2833" s="372">
        <f>$AC2698*'Assumptions (T&amp;D)'!K$24</f>
        <v>0.1755178611</v>
      </c>
      <c r="AL2833" s="372">
        <f>$AC2698*'Assumptions (T&amp;D)'!L$24</f>
        <v>0.1755178611</v>
      </c>
      <c r="AM2833" s="372">
        <f>$AC2698*'Assumptions (T&amp;D)'!M$24</f>
        <v>0.1755178611</v>
      </c>
      <c r="AN2833" s="372">
        <f>$AC2698*'Assumptions (T&amp;D)'!N$24</f>
        <v>0.1755178611</v>
      </c>
      <c r="AO2833" s="372">
        <f>$AC2698*'Assumptions (T&amp;D)'!O$24</f>
        <v>0.1755178611</v>
      </c>
      <c r="AP2833" s="372">
        <f>$AC2698*'Assumptions (T&amp;D)'!P$24</f>
        <v>0.1755178611</v>
      </c>
      <c r="AQ2833" s="372">
        <f>$AC2698*'Assumptions (T&amp;D)'!Q$24</f>
        <v>0.1755178611</v>
      </c>
      <c r="AR2833" s="372">
        <f>$AC2698*'Assumptions (T&amp;D)'!R$24</f>
        <v>0.1755178611</v>
      </c>
      <c r="AS2833" s="372">
        <f>$AC2698*'Assumptions (T&amp;D)'!S$24</f>
        <v>0.1755178611</v>
      </c>
      <c r="AT2833" s="372">
        <f>$AC2698*'Assumptions (T&amp;D)'!T$24</f>
        <v>0.1755178611</v>
      </c>
      <c r="AU2833" s="372">
        <f>$AC2698*'Assumptions (T&amp;D)'!U$24</f>
        <v>0.1755178611</v>
      </c>
      <c r="AV2833" s="372">
        <f>$AC2698*'Assumptions (T&amp;D)'!V$24</f>
        <v>0.1755178611</v>
      </c>
      <c r="AW2833" s="372">
        <f>$AC2698*'Assumptions (T&amp;D)'!W$24</f>
        <v>0.08775893053</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0.1531382983</v>
      </c>
      <c r="AE2834" s="372">
        <f>$AD2698*'Assumptions (T&amp;D)'!D$24</f>
        <v>0.2948422702</v>
      </c>
      <c r="AF2834" s="372">
        <f>$AD2698*'Assumptions (T&amp;D)'!E$24</f>
        <v>0.2727903553</v>
      </c>
      <c r="AG2834" s="372">
        <f>$AD2698*'Assumptions (T&amp;D)'!F$24</f>
        <v>0.2523719155</v>
      </c>
      <c r="AH2834" s="372">
        <f>$AD2698*'Assumptions (T&amp;D)'!G$24</f>
        <v>0.2331785821</v>
      </c>
      <c r="AI2834" s="372">
        <f>$AD2698*'Assumptions (T&amp;D)'!H$24</f>
        <v>0.2160270927</v>
      </c>
      <c r="AJ2834" s="372">
        <f>$AD2698*'Assumptions (T&amp;D)'!I$24</f>
        <v>0.1996923409</v>
      </c>
      <c r="AK2834" s="372">
        <f>$AD2698*'Assumptions (T&amp;D)'!J$24</f>
        <v>0.1845826955</v>
      </c>
      <c r="AL2834" s="372">
        <f>$AD2698*'Assumptions (T&amp;D)'!K$24</f>
        <v>0.1821324827</v>
      </c>
      <c r="AM2834" s="372">
        <f>$AD2698*'Assumptions (T&amp;D)'!L$24</f>
        <v>0.1821324827</v>
      </c>
      <c r="AN2834" s="372">
        <f>$AD2698*'Assumptions (T&amp;D)'!M$24</f>
        <v>0.1821324827</v>
      </c>
      <c r="AO2834" s="372">
        <f>$AD2698*'Assumptions (T&amp;D)'!N$24</f>
        <v>0.1821324827</v>
      </c>
      <c r="AP2834" s="372">
        <f>$AD2698*'Assumptions (T&amp;D)'!O$24</f>
        <v>0.1821324827</v>
      </c>
      <c r="AQ2834" s="372">
        <f>$AD2698*'Assumptions (T&amp;D)'!P$24</f>
        <v>0.1821324827</v>
      </c>
      <c r="AR2834" s="372">
        <f>$AD2698*'Assumptions (T&amp;D)'!Q$24</f>
        <v>0.1821324827</v>
      </c>
      <c r="AS2834" s="372">
        <f>$AD2698*'Assumptions (T&amp;D)'!R$24</f>
        <v>0.1821324827</v>
      </c>
      <c r="AT2834" s="372">
        <f>$AD2698*'Assumptions (T&amp;D)'!S$24</f>
        <v>0.1821324827</v>
      </c>
      <c r="AU2834" s="372">
        <f>$AD2698*'Assumptions (T&amp;D)'!T$24</f>
        <v>0.1821324827</v>
      </c>
      <c r="AV2834" s="372">
        <f>$AD2698*'Assumptions (T&amp;D)'!U$24</f>
        <v>0.1821324827</v>
      </c>
      <c r="AW2834" s="372">
        <f>$AD2698*'Assumptions (T&amp;D)'!V$24</f>
        <v>0.1821324827</v>
      </c>
      <c r="AX2834" s="372">
        <f>$AD2698*'Assumptions (T&amp;D)'!W$24</f>
        <v>0.09106624136</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0.156258063</v>
      </c>
      <c r="AF2835" s="372">
        <f>$AE2698*'Assumptions (T&amp;D)'!D$24</f>
        <v>0.3008488574</v>
      </c>
      <c r="AG2835" s="372">
        <f>$AE2698*'Assumptions (T&amp;D)'!E$24</f>
        <v>0.2783476963</v>
      </c>
      <c r="AH2835" s="372">
        <f>$AE2698*'Assumptions (T&amp;D)'!F$24</f>
        <v>0.2575132879</v>
      </c>
      <c r="AI2835" s="372">
        <f>$AE2698*'Assumptions (T&amp;D)'!G$24</f>
        <v>0.237928944</v>
      </c>
      <c r="AJ2835" s="372">
        <f>$AE2698*'Assumptions (T&amp;D)'!H$24</f>
        <v>0.2204280409</v>
      </c>
      <c r="AK2835" s="372">
        <f>$AE2698*'Assumptions (T&amp;D)'!I$24</f>
        <v>0.2037605142</v>
      </c>
      <c r="AL2835" s="372">
        <f>$AE2698*'Assumptions (T&amp;D)'!J$24</f>
        <v>0.188343052</v>
      </c>
      <c r="AM2835" s="372">
        <f>$AE2698*'Assumptions (T&amp;D)'!K$24</f>
        <v>0.185842923</v>
      </c>
      <c r="AN2835" s="372">
        <f>$AE2698*'Assumptions (T&amp;D)'!L$24</f>
        <v>0.185842923</v>
      </c>
      <c r="AO2835" s="372">
        <f>$AE2698*'Assumptions (T&amp;D)'!M$24</f>
        <v>0.185842923</v>
      </c>
      <c r="AP2835" s="372">
        <f>$AE2698*'Assumptions (T&amp;D)'!N$24</f>
        <v>0.185842923</v>
      </c>
      <c r="AQ2835" s="372">
        <f>$AE2698*'Assumptions (T&amp;D)'!O$24</f>
        <v>0.185842923</v>
      </c>
      <c r="AR2835" s="372">
        <f>$AE2698*'Assumptions (T&amp;D)'!P$24</f>
        <v>0.185842923</v>
      </c>
      <c r="AS2835" s="372">
        <f>$AE2698*'Assumptions (T&amp;D)'!Q$24</f>
        <v>0.185842923</v>
      </c>
      <c r="AT2835" s="372">
        <f>$AE2698*'Assumptions (T&amp;D)'!R$24</f>
        <v>0.185842923</v>
      </c>
      <c r="AU2835" s="372">
        <f>$AE2698*'Assumptions (T&amp;D)'!S$24</f>
        <v>0.185842923</v>
      </c>
      <c r="AV2835" s="372">
        <f>$AE2698*'Assumptions (T&amp;D)'!T$24</f>
        <v>0.185842923</v>
      </c>
      <c r="AW2835" s="372">
        <f>$AE2698*'Assumptions (T&amp;D)'!U$24</f>
        <v>0.185842923</v>
      </c>
      <c r="AX2835" s="372">
        <f>$AE2698*'Assumptions (T&amp;D)'!V$24</f>
        <v>0.185842923</v>
      </c>
      <c r="AY2835" s="372">
        <f>$AE2698*'Assumptions (T&amp;D)'!W$24</f>
        <v>0.09292146148</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0.1784329774</v>
      </c>
      <c r="AG2836" s="372">
        <f>$AF2698*'Assumptions (T&amp;D)'!D$24</f>
        <v>0.3435429591</v>
      </c>
      <c r="AH2836" s="372">
        <f>$AF2698*'Assumptions (T&amp;D)'!E$24</f>
        <v>0.3178486104</v>
      </c>
      <c r="AI2836" s="372">
        <f>$AF2698*'Assumptions (T&amp;D)'!F$24</f>
        <v>0.2940575467</v>
      </c>
      <c r="AJ2836" s="372">
        <f>$AF2698*'Assumptions (T&amp;D)'!G$24</f>
        <v>0.2716939469</v>
      </c>
      <c r="AK2836" s="372">
        <f>$AF2698*'Assumptions (T&amp;D)'!H$24</f>
        <v>0.2517094534</v>
      </c>
      <c r="AL2836" s="372">
        <f>$AF2698*'Assumptions (T&amp;D)'!I$24</f>
        <v>0.2326766025</v>
      </c>
      <c r="AM2836" s="372">
        <f>$AF2698*'Assumptions (T&amp;D)'!J$24</f>
        <v>0.2150712154</v>
      </c>
      <c r="AN2836" s="372">
        <f>$AF2698*'Assumptions (T&amp;D)'!K$24</f>
        <v>0.2122162878</v>
      </c>
      <c r="AO2836" s="372">
        <f>$AF2698*'Assumptions (T&amp;D)'!L$24</f>
        <v>0.2122162878</v>
      </c>
      <c r="AP2836" s="372">
        <f>$AF2698*'Assumptions (T&amp;D)'!M$24</f>
        <v>0.2122162878</v>
      </c>
      <c r="AQ2836" s="372">
        <f>$AF2698*'Assumptions (T&amp;D)'!N$24</f>
        <v>0.2122162878</v>
      </c>
      <c r="AR2836" s="372">
        <f>$AF2698*'Assumptions (T&amp;D)'!O$24</f>
        <v>0.2122162878</v>
      </c>
      <c r="AS2836" s="372">
        <f>$AF2698*'Assumptions (T&amp;D)'!P$24</f>
        <v>0.2122162878</v>
      </c>
      <c r="AT2836" s="372">
        <f>$AF2698*'Assumptions (T&amp;D)'!Q$24</f>
        <v>0.2122162878</v>
      </c>
      <c r="AU2836" s="372">
        <f>$AF2698*'Assumptions (T&amp;D)'!R$24</f>
        <v>0.2122162878</v>
      </c>
      <c r="AV2836" s="372">
        <f>$AF2698*'Assumptions (T&amp;D)'!S$24</f>
        <v>0.2122162878</v>
      </c>
      <c r="AW2836" s="372">
        <f>$AF2698*'Assumptions (T&amp;D)'!T$24</f>
        <v>0.2122162878</v>
      </c>
      <c r="AX2836" s="372">
        <f>$AF2698*'Assumptions (T&amp;D)'!U$24</f>
        <v>0.2122162878</v>
      </c>
      <c r="AY2836" s="372">
        <f>$AF2698*'Assumptions (T&amp;D)'!V$24</f>
        <v>0.2122162878</v>
      </c>
      <c r="AZ2836" s="372">
        <f>$AF2698*'Assumptions (T&amp;D)'!W$24</f>
        <v>0.1061081439</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0.1701247826</v>
      </c>
      <c r="AH2837" s="372">
        <f>$AG2698*'Assumptions (T&amp;D)'!D$24</f>
        <v>0.3275469147</v>
      </c>
      <c r="AI2837" s="372">
        <f>$AG2698*'Assumptions (T&amp;D)'!E$24</f>
        <v>0.303048946</v>
      </c>
      <c r="AJ2837" s="372">
        <f>$AG2698*'Assumptions (T&amp;D)'!F$24</f>
        <v>0.2803656417</v>
      </c>
      <c r="AK2837" s="372">
        <f>$AG2698*'Assumptions (T&amp;D)'!G$24</f>
        <v>0.2590433356</v>
      </c>
      <c r="AL2837" s="372">
        <f>$AG2698*'Assumptions (T&amp;D)'!H$24</f>
        <v>0.2399893599</v>
      </c>
      <c r="AM2837" s="372">
        <f>$AG2698*'Assumptions (T&amp;D)'!I$24</f>
        <v>0.2218427165</v>
      </c>
      <c r="AN2837" s="372">
        <f>$AG2698*'Assumptions (T&amp;D)'!J$24</f>
        <v>0.2050570712</v>
      </c>
      <c r="AO2837" s="372">
        <f>$AG2698*'Assumptions (T&amp;D)'!K$24</f>
        <v>0.2023350747</v>
      </c>
      <c r="AP2837" s="372">
        <f>$AG2698*'Assumptions (T&amp;D)'!L$24</f>
        <v>0.2023350747</v>
      </c>
      <c r="AQ2837" s="372">
        <f>$AG2698*'Assumptions (T&amp;D)'!M$24</f>
        <v>0.2023350747</v>
      </c>
      <c r="AR2837" s="372">
        <f>$AG2698*'Assumptions (T&amp;D)'!N$24</f>
        <v>0.2023350747</v>
      </c>
      <c r="AS2837" s="372">
        <f>$AG2698*'Assumptions (T&amp;D)'!O$24</f>
        <v>0.2023350747</v>
      </c>
      <c r="AT2837" s="372">
        <f>$AG2698*'Assumptions (T&amp;D)'!P$24</f>
        <v>0.2023350747</v>
      </c>
      <c r="AU2837" s="372">
        <f>$AG2698*'Assumptions (T&amp;D)'!Q$24</f>
        <v>0.2023350747</v>
      </c>
      <c r="AV2837" s="372">
        <f>$AG2698*'Assumptions (T&amp;D)'!R$24</f>
        <v>0.2023350747</v>
      </c>
      <c r="AW2837" s="372">
        <f>$AG2698*'Assumptions (T&amp;D)'!S$24</f>
        <v>0.2023350747</v>
      </c>
      <c r="AX2837" s="372">
        <f>$AG2698*'Assumptions (T&amp;D)'!T$24</f>
        <v>0.2023350747</v>
      </c>
      <c r="AY2837" s="372">
        <f>$AG2698*'Assumptions (T&amp;D)'!U$24</f>
        <v>0.2023350747</v>
      </c>
      <c r="AZ2837" s="372">
        <f>$AG2698*'Assumptions (T&amp;D)'!V$24</f>
        <v>0.2023350747</v>
      </c>
      <c r="BA2837" s="372">
        <f>$AG2698*'Assumptions (T&amp;D)'!W$24</f>
        <v>0.1011675374</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0.1761585315</v>
      </c>
      <c r="AI2838" s="372">
        <f>$AH2698*'Assumptions (T&amp;D)'!D$24</f>
        <v>0.3391638927</v>
      </c>
      <c r="AJ2838" s="372">
        <f>$AH2698*'Assumptions (T&amp;D)'!E$24</f>
        <v>0.3137970642</v>
      </c>
      <c r="AK2838" s="372">
        <f>$AH2698*'Assumptions (T&amp;D)'!F$24</f>
        <v>0.29030926</v>
      </c>
      <c r="AL2838" s="372">
        <f>$AH2698*'Assumptions (T&amp;D)'!G$24</f>
        <v>0.268230724</v>
      </c>
      <c r="AM2838" s="372">
        <f>$AH2698*'Assumptions (T&amp;D)'!H$24</f>
        <v>0.2485009685</v>
      </c>
      <c r="AN2838" s="372">
        <f>$AH2698*'Assumptions (T&amp;D)'!I$24</f>
        <v>0.2297107251</v>
      </c>
      <c r="AO2838" s="372">
        <f>$AH2698*'Assumptions (T&amp;D)'!J$24</f>
        <v>0.21232975</v>
      </c>
      <c r="AP2838" s="372">
        <f>$AH2698*'Assumptions (T&amp;D)'!K$24</f>
        <v>0.2095112135</v>
      </c>
      <c r="AQ2838" s="372">
        <f>$AH2698*'Assumptions (T&amp;D)'!L$24</f>
        <v>0.2095112135</v>
      </c>
      <c r="AR2838" s="372">
        <f>$AH2698*'Assumptions (T&amp;D)'!M$24</f>
        <v>0.2095112135</v>
      </c>
      <c r="AS2838" s="372">
        <f>$AH2698*'Assumptions (T&amp;D)'!N$24</f>
        <v>0.2095112135</v>
      </c>
      <c r="AT2838" s="372">
        <f>$AH2698*'Assumptions (T&amp;D)'!O$24</f>
        <v>0.2095112135</v>
      </c>
      <c r="AU2838" s="372">
        <f>$AH2698*'Assumptions (T&amp;D)'!P$24</f>
        <v>0.2095112135</v>
      </c>
      <c r="AV2838" s="372">
        <f>$AH2698*'Assumptions (T&amp;D)'!Q$24</f>
        <v>0.2095112135</v>
      </c>
      <c r="AW2838" s="372">
        <f>$AH2698*'Assumptions (T&amp;D)'!R$24</f>
        <v>0.2095112135</v>
      </c>
      <c r="AX2838" s="372">
        <f>$AH2698*'Assumptions (T&amp;D)'!S$24</f>
        <v>0.2095112135</v>
      </c>
      <c r="AY2838" s="372">
        <f>$AH2698*'Assumptions (T&amp;D)'!T$24</f>
        <v>0.2095112135</v>
      </c>
      <c r="AZ2838" s="372">
        <f>$AH2698*'Assumptions (T&amp;D)'!U$24</f>
        <v>0.2095112135</v>
      </c>
      <c r="BA2838" s="372">
        <f>$AH2698*'Assumptions (T&amp;D)'!V$24</f>
        <v>0.2095112135</v>
      </c>
      <c r="BB2838" s="372">
        <f>$AH2698*'Assumptions (T&amp;D)'!W$24</f>
        <v>0.1047556068</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0.1766863394</v>
      </c>
      <c r="AJ2839" s="372">
        <f>$AI2698*'Assumptions (T&amp;D)'!D$24</f>
        <v>0.3401800989</v>
      </c>
      <c r="AK2839" s="372">
        <f>$AI2698*'Assumptions (T&amp;D)'!E$24</f>
        <v>0.314737266</v>
      </c>
      <c r="AL2839" s="372">
        <f>$AI2698*'Assumptions (T&amp;D)'!F$24</f>
        <v>0.2911790874</v>
      </c>
      <c r="AM2839" s="372">
        <f>$AI2698*'Assumptions (T&amp;D)'!G$24</f>
        <v>0.2690343995</v>
      </c>
      <c r="AN2839" s="372">
        <f>$AI2698*'Assumptions (T&amp;D)'!H$24</f>
        <v>0.2492455295</v>
      </c>
      <c r="AO2839" s="372">
        <f>$AI2698*'Assumptions (T&amp;D)'!I$24</f>
        <v>0.2303989866</v>
      </c>
      <c r="AP2839" s="372">
        <f>$AI2698*'Assumptions (T&amp;D)'!J$24</f>
        <v>0.2129659345</v>
      </c>
      <c r="AQ2839" s="372">
        <f>$AI2698*'Assumptions (T&amp;D)'!K$24</f>
        <v>0.210138953</v>
      </c>
      <c r="AR2839" s="372">
        <f>$AI2698*'Assumptions (T&amp;D)'!L$24</f>
        <v>0.210138953</v>
      </c>
      <c r="AS2839" s="372">
        <f>$AI2698*'Assumptions (T&amp;D)'!M$24</f>
        <v>0.210138953</v>
      </c>
      <c r="AT2839" s="372">
        <f>$AI2698*'Assumptions (T&amp;D)'!N$24</f>
        <v>0.210138953</v>
      </c>
      <c r="AU2839" s="372">
        <f>$AI2698*'Assumptions (T&amp;D)'!O$24</f>
        <v>0.210138953</v>
      </c>
      <c r="AV2839" s="372">
        <f>$AI2698*'Assumptions (T&amp;D)'!P$24</f>
        <v>0.210138953</v>
      </c>
      <c r="AW2839" s="372">
        <f>$AI2698*'Assumptions (T&amp;D)'!Q$24</f>
        <v>0.210138953</v>
      </c>
      <c r="AX2839" s="372">
        <f>$AI2698*'Assumptions (T&amp;D)'!R$24</f>
        <v>0.210138953</v>
      </c>
      <c r="AY2839" s="372">
        <f>$AI2698*'Assumptions (T&amp;D)'!S$24</f>
        <v>0.210138953</v>
      </c>
      <c r="AZ2839" s="372">
        <f>$AI2698*'Assumptions (T&amp;D)'!T$24</f>
        <v>0.210138953</v>
      </c>
      <c r="BA2839" s="372">
        <f>$AI2698*'Assumptions (T&amp;D)'!U$24</f>
        <v>0.210138953</v>
      </c>
      <c r="BB2839" s="372">
        <f>$AI2698*'Assumptions (T&amp;D)'!V$24</f>
        <v>0.210138953</v>
      </c>
      <c r="BC2839" s="372">
        <f>$AI2698*'Assumptions (T&amp;D)'!W$24</f>
        <v>0.1050694765</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0.1960602112</v>
      </c>
      <c r="AK2840" s="372">
        <f>$AJ2698*'Assumptions (T&amp;D)'!D$24</f>
        <v>0.37748126</v>
      </c>
      <c r="AL2840" s="372">
        <f>$AJ2698*'Assumptions (T&amp;D)'!E$24</f>
        <v>0.3492485895</v>
      </c>
      <c r="AM2840" s="372">
        <f>$AJ2698*'Assumptions (T&amp;D)'!F$24</f>
        <v>0.323107228</v>
      </c>
      <c r="AN2840" s="372">
        <f>$AJ2698*'Assumptions (T&amp;D)'!G$24</f>
        <v>0.2985343482</v>
      </c>
      <c r="AO2840" s="372">
        <f>$AJ2698*'Assumptions (T&amp;D)'!H$24</f>
        <v>0.2765756046</v>
      </c>
      <c r="AP2840" s="372">
        <f>$AJ2698*'Assumptions (T&amp;D)'!I$24</f>
        <v>0.2556625154</v>
      </c>
      <c r="AQ2840" s="372">
        <f>$AJ2698*'Assumptions (T&amp;D)'!J$24</f>
        <v>0.2363179079</v>
      </c>
      <c r="AR2840" s="372">
        <f>$AJ2698*'Assumptions (T&amp;D)'!K$24</f>
        <v>0.2331809445</v>
      </c>
      <c r="AS2840" s="372">
        <f>$AJ2698*'Assumptions (T&amp;D)'!L$24</f>
        <v>0.2331809445</v>
      </c>
      <c r="AT2840" s="372">
        <f>$AJ2698*'Assumptions (T&amp;D)'!M$24</f>
        <v>0.2331809445</v>
      </c>
      <c r="AU2840" s="372">
        <f>$AJ2698*'Assumptions (T&amp;D)'!N$24</f>
        <v>0.2331809445</v>
      </c>
      <c r="AV2840" s="372">
        <f>$AJ2698*'Assumptions (T&amp;D)'!O$24</f>
        <v>0.2331809445</v>
      </c>
      <c r="AW2840" s="372">
        <f>$AJ2698*'Assumptions (T&amp;D)'!P$24</f>
        <v>0.2331809445</v>
      </c>
      <c r="AX2840" s="372">
        <f>$AJ2698*'Assumptions (T&amp;D)'!Q$24</f>
        <v>0.2331809445</v>
      </c>
      <c r="AY2840" s="372">
        <f>$AJ2698*'Assumptions (T&amp;D)'!R$24</f>
        <v>0.2331809445</v>
      </c>
      <c r="AZ2840" s="372">
        <f>$AJ2698*'Assumptions (T&amp;D)'!S$24</f>
        <v>0.2331809445</v>
      </c>
      <c r="BA2840" s="372">
        <f>$AJ2698*'Assumptions (T&amp;D)'!T$24</f>
        <v>0.2331809445</v>
      </c>
      <c r="BB2840" s="372">
        <f>$AJ2698*'Assumptions (T&amp;D)'!U$24</f>
        <v>0.2331809445</v>
      </c>
      <c r="BC2840" s="372">
        <f>$AJ2698*'Assumptions (T&amp;D)'!V$24</f>
        <v>0.2331809445</v>
      </c>
      <c r="BD2840" s="372">
        <f>$AJ2698*'Assumptions (T&amp;D)'!W$24</f>
        <v>0.1165904723</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0.2095426774</v>
      </c>
      <c r="AL2841" s="372">
        <f>$AK2698*'Assumptions (T&amp;D)'!D$24</f>
        <v>0.4034395015</v>
      </c>
      <c r="AM2841" s="372">
        <f>$AK2698*'Assumptions (T&amp;D)'!E$24</f>
        <v>0.373265356</v>
      </c>
      <c r="AN2841" s="372">
        <f>$AK2698*'Assumptions (T&amp;D)'!F$24</f>
        <v>0.3453263323</v>
      </c>
      <c r="AO2841" s="372">
        <f>$AK2698*'Assumptions (T&amp;D)'!G$24</f>
        <v>0.3190636501</v>
      </c>
      <c r="AP2841" s="372">
        <f>$AK2698*'Assumptions (T&amp;D)'!H$24</f>
        <v>0.2955948702</v>
      </c>
      <c r="AQ2841" s="372">
        <f>$AK2698*'Assumptions (T&amp;D)'!I$24</f>
        <v>0.2732436513</v>
      </c>
      <c r="AR2841" s="372">
        <f>$AK2698*'Assumptions (T&amp;D)'!J$24</f>
        <v>0.2525687738</v>
      </c>
      <c r="AS2841" s="372">
        <f>$AK2698*'Assumptions (T&amp;D)'!K$24</f>
        <v>0.249216091</v>
      </c>
      <c r="AT2841" s="372">
        <f>$AK2698*'Assumptions (T&amp;D)'!L$24</f>
        <v>0.249216091</v>
      </c>
      <c r="AU2841" s="372">
        <f>$AK2698*'Assumptions (T&amp;D)'!M$24</f>
        <v>0.249216091</v>
      </c>
      <c r="AV2841" s="372">
        <f>$AK2698*'Assumptions (T&amp;D)'!N$24</f>
        <v>0.249216091</v>
      </c>
      <c r="AW2841" s="372">
        <f>$AK2698*'Assumptions (T&amp;D)'!O$24</f>
        <v>0.249216091</v>
      </c>
      <c r="AX2841" s="372">
        <f>$AK2698*'Assumptions (T&amp;D)'!P$24</f>
        <v>0.249216091</v>
      </c>
      <c r="AY2841" s="372">
        <f>$AK2698*'Assumptions (T&amp;D)'!Q$24</f>
        <v>0.249216091</v>
      </c>
      <c r="AZ2841" s="372">
        <f>$AK2698*'Assumptions (T&amp;D)'!R$24</f>
        <v>0.249216091</v>
      </c>
      <c r="BA2841" s="372">
        <f>$AK2698*'Assumptions (T&amp;D)'!S$24</f>
        <v>0.249216091</v>
      </c>
      <c r="BB2841" s="372">
        <f>$AK2698*'Assumptions (T&amp;D)'!T$24</f>
        <v>0.249216091</v>
      </c>
      <c r="BC2841" s="372">
        <f>$AK2698*'Assumptions (T&amp;D)'!U$24</f>
        <v>0.249216091</v>
      </c>
      <c r="BD2841" s="372">
        <f>$AK2698*'Assumptions (T&amp;D)'!V$24</f>
        <v>0.249216091</v>
      </c>
      <c r="BE2841" s="372">
        <f>$AK2698*'Assumptions (T&amp;D)'!W$24</f>
        <v>0.1246080455</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0.2387207227</v>
      </c>
      <c r="AM2842" s="372">
        <f>$AL2698*'Assumptions (T&amp;D)'!D$24</f>
        <v>0.4596169648</v>
      </c>
      <c r="AN2842" s="372">
        <f>$AL2698*'Assumptions (T&amp;D)'!E$24</f>
        <v>0.4252411807</v>
      </c>
      <c r="AO2842" s="372">
        <f>$AL2698*'Assumptions (T&amp;D)'!F$24</f>
        <v>0.393411751</v>
      </c>
      <c r="AP2842" s="372">
        <f>$AL2698*'Assumptions (T&amp;D)'!G$24</f>
        <v>0.3634920871</v>
      </c>
      <c r="AQ2842" s="372">
        <f>$AL2698*'Assumptions (T&amp;D)'!H$24</f>
        <v>0.3367553662</v>
      </c>
      <c r="AR2842" s="372">
        <f>$AL2698*'Assumptions (T&amp;D)'!I$24</f>
        <v>0.3112918224</v>
      </c>
      <c r="AS2842" s="372">
        <f>$AL2698*'Assumptions (T&amp;D)'!J$24</f>
        <v>0.2877380444</v>
      </c>
      <c r="AT2842" s="372">
        <f>$AL2698*'Assumptions (T&amp;D)'!K$24</f>
        <v>0.2839185129</v>
      </c>
      <c r="AU2842" s="372">
        <f>$AL2698*'Assumptions (T&amp;D)'!L$24</f>
        <v>0.2839185129</v>
      </c>
      <c r="AV2842" s="372">
        <f>$AL2698*'Assumptions (T&amp;D)'!M$24</f>
        <v>0.2839185129</v>
      </c>
      <c r="AW2842" s="372">
        <f>$AL2698*'Assumptions (T&amp;D)'!N$24</f>
        <v>0.2839185129</v>
      </c>
      <c r="AX2842" s="372">
        <f>$AL2698*'Assumptions (T&amp;D)'!O$24</f>
        <v>0.2839185129</v>
      </c>
      <c r="AY2842" s="372">
        <f>$AL2698*'Assumptions (T&amp;D)'!P$24</f>
        <v>0.2839185129</v>
      </c>
      <c r="AZ2842" s="372">
        <f>$AL2698*'Assumptions (T&amp;D)'!Q$24</f>
        <v>0.2839185129</v>
      </c>
      <c r="BA2842" s="372">
        <f>$AL2698*'Assumptions (T&amp;D)'!R$24</f>
        <v>0.2839185129</v>
      </c>
      <c r="BB2842" s="372">
        <f>$AL2698*'Assumptions (T&amp;D)'!S$24</f>
        <v>0.2839185129</v>
      </c>
      <c r="BC2842" s="372">
        <f>$AL2698*'Assumptions (T&amp;D)'!T$24</f>
        <v>0.2839185129</v>
      </c>
      <c r="BD2842" s="372">
        <f>$AL2698*'Assumptions (T&amp;D)'!U$24</f>
        <v>0.2839185129</v>
      </c>
      <c r="BE2842" s="372">
        <f>$AL2698*'Assumptions (T&amp;D)'!V$24</f>
        <v>0.2839185129</v>
      </c>
      <c r="BF2842" s="372">
        <f>$AL2698*'Assumptions (T&amp;D)'!W$24</f>
        <v>0.1419592564</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0.2800280798</v>
      </c>
      <c r="AN2843" s="372">
        <f>$AM2698*'Assumptions (T&amp;D)'!D$24</f>
        <v>0.5391473964</v>
      </c>
      <c r="AO2843" s="372">
        <f>$AM2698*'Assumptions (T&amp;D)'!E$24</f>
        <v>0.4988233529</v>
      </c>
      <c r="AP2843" s="372">
        <f>$AM2698*'Assumptions (T&amp;D)'!F$24</f>
        <v>0.4614862756</v>
      </c>
      <c r="AQ2843" s="372">
        <f>$AM2698*'Assumptions (T&amp;D)'!G$24</f>
        <v>0.4263894229</v>
      </c>
      <c r="AR2843" s="372">
        <f>$AM2698*'Assumptions (T&amp;D)'!H$24</f>
        <v>0.395026278</v>
      </c>
      <c r="AS2843" s="372">
        <f>$AM2698*'Assumptions (T&amp;D)'!I$24</f>
        <v>0.3651566161</v>
      </c>
      <c r="AT2843" s="372">
        <f>$AM2698*'Assumptions (T&amp;D)'!J$24</f>
        <v>0.3375271789</v>
      </c>
      <c r="AU2843" s="372">
        <f>$AM2698*'Assumptions (T&amp;D)'!K$24</f>
        <v>0.3330467296</v>
      </c>
      <c r="AV2843" s="372">
        <f>$AM2698*'Assumptions (T&amp;D)'!L$24</f>
        <v>0.3330467296</v>
      </c>
      <c r="AW2843" s="372">
        <f>$AM2698*'Assumptions (T&amp;D)'!M$24</f>
        <v>0.3330467296</v>
      </c>
      <c r="AX2843" s="372">
        <f>$AM2698*'Assumptions (T&amp;D)'!N$24</f>
        <v>0.3330467296</v>
      </c>
      <c r="AY2843" s="372">
        <f>$AM2698*'Assumptions (T&amp;D)'!O$24</f>
        <v>0.3330467296</v>
      </c>
      <c r="AZ2843" s="372">
        <f>$AM2698*'Assumptions (T&amp;D)'!P$24</f>
        <v>0.3330467296</v>
      </c>
      <c r="BA2843" s="372">
        <f>$AM2698*'Assumptions (T&amp;D)'!Q$24</f>
        <v>0.3330467296</v>
      </c>
      <c r="BB2843" s="372">
        <f>$AM2698*'Assumptions (T&amp;D)'!R$24</f>
        <v>0.3330467296</v>
      </c>
      <c r="BC2843" s="372">
        <f>$AM2698*'Assumptions (T&amp;D)'!S$24</f>
        <v>0.3330467296</v>
      </c>
      <c r="BD2843" s="372">
        <f>$AM2698*'Assumptions (T&amp;D)'!T$24</f>
        <v>0.3330467296</v>
      </c>
      <c r="BE2843" s="372">
        <f>$AM2698*'Assumptions (T&amp;D)'!U$24</f>
        <v>0.3330467296</v>
      </c>
      <c r="BF2843" s="372">
        <f>$AM2698*'Assumptions (T&amp;D)'!V$24</f>
        <v>0.3330467296</v>
      </c>
      <c r="BG2843" s="372">
        <f>$AM2698*'Assumptions (T&amp;D)'!W$24</f>
        <v>0.1665233648</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0.2595030812</v>
      </c>
      <c r="AO2844" s="372">
        <f>$AN2698*'Assumptions (T&amp;D)'!D$24</f>
        <v>0.4996299323</v>
      </c>
      <c r="AP2844" s="372">
        <f>$AN2698*'Assumptions (T&amp;D)'!E$24</f>
        <v>0.4622614886</v>
      </c>
      <c r="AQ2844" s="372">
        <f>$AN2698*'Assumptions (T&amp;D)'!F$24</f>
        <v>0.4276610778</v>
      </c>
      <c r="AR2844" s="372">
        <f>$AN2698*'Assumptions (T&amp;D)'!G$24</f>
        <v>0.3951366916</v>
      </c>
      <c r="AS2844" s="372">
        <f>$AN2698*'Assumptions (T&amp;D)'!H$24</f>
        <v>0.3660723465</v>
      </c>
      <c r="AT2844" s="372">
        <f>$AN2698*'Assumptions (T&amp;D)'!I$24</f>
        <v>0.3383920179</v>
      </c>
      <c r="AU2844" s="372">
        <f>$AN2698*'Assumptions (T&amp;D)'!J$24</f>
        <v>0.3127877139</v>
      </c>
      <c r="AV2844" s="372">
        <f>$AN2698*'Assumptions (T&amp;D)'!K$24</f>
        <v>0.3086356646</v>
      </c>
      <c r="AW2844" s="372">
        <f>$AN2698*'Assumptions (T&amp;D)'!L$24</f>
        <v>0.3086356646</v>
      </c>
      <c r="AX2844" s="372">
        <f>$AN2698*'Assumptions (T&amp;D)'!M$24</f>
        <v>0.3086356646</v>
      </c>
      <c r="AY2844" s="372">
        <f>$AN2698*'Assumptions (T&amp;D)'!N$24</f>
        <v>0.3086356646</v>
      </c>
      <c r="AZ2844" s="372">
        <f>$AN2698*'Assumptions (T&amp;D)'!O$24</f>
        <v>0.3086356646</v>
      </c>
      <c r="BA2844" s="372">
        <f>$AN2698*'Assumptions (T&amp;D)'!P$24</f>
        <v>0.3086356646</v>
      </c>
      <c r="BB2844" s="372">
        <f>$AN2698*'Assumptions (T&amp;D)'!Q$24</f>
        <v>0.3086356646</v>
      </c>
      <c r="BC2844" s="372">
        <f>$AN2698*'Assumptions (T&amp;D)'!R$24</f>
        <v>0.3086356646</v>
      </c>
      <c r="BD2844" s="372">
        <f>$AN2698*'Assumptions (T&amp;D)'!S$24</f>
        <v>0.3086356646</v>
      </c>
      <c r="BE2844" s="372">
        <f>$AN2698*'Assumptions (T&amp;D)'!T$24</f>
        <v>0.3086356646</v>
      </c>
      <c r="BF2844" s="372">
        <f>$AN2698*'Assumptions (T&amp;D)'!U$24</f>
        <v>0.3086356646</v>
      </c>
      <c r="BG2844" s="372">
        <f>$AN2698*'Assumptions (T&amp;D)'!V$24</f>
        <v>0.3086356646</v>
      </c>
      <c r="BH2844" s="372">
        <f>$AN2698*'Assumptions (T&amp;D)'!W$24</f>
        <v>0.1543178323</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0.2275300596</v>
      </c>
      <c r="AP2845" s="372">
        <f>$AO2698*'Assumptions (T&amp;D)'!D$24</f>
        <v>0.4380712081</v>
      </c>
      <c r="AQ2845" s="372">
        <f>$AO2698*'Assumptions (T&amp;D)'!E$24</f>
        <v>0.4053068796</v>
      </c>
      <c r="AR2845" s="372">
        <f>$AO2698*'Assumptions (T&amp;D)'!F$24</f>
        <v>0.3749695383</v>
      </c>
      <c r="AS2845" s="372">
        <f>$AO2698*'Assumptions (T&amp;D)'!G$24</f>
        <v>0.3464524375</v>
      </c>
      <c r="AT2845" s="372">
        <f>$AO2698*'Assumptions (T&amp;D)'!H$24</f>
        <v>0.3209690708</v>
      </c>
      <c r="AU2845" s="372">
        <f>$AO2698*'Assumptions (T&amp;D)'!I$24</f>
        <v>0.2966991978</v>
      </c>
      <c r="AV2845" s="372">
        <f>$AO2698*'Assumptions (T&amp;D)'!J$24</f>
        <v>0.2742495652</v>
      </c>
      <c r="AW2845" s="372">
        <f>$AO2698*'Assumptions (T&amp;D)'!K$24</f>
        <v>0.2706090843</v>
      </c>
      <c r="AX2845" s="372">
        <f>$AO2698*'Assumptions (T&amp;D)'!L$24</f>
        <v>0.2706090843</v>
      </c>
      <c r="AY2845" s="372">
        <f>$AO2698*'Assumptions (T&amp;D)'!M$24</f>
        <v>0.2706090843</v>
      </c>
      <c r="AZ2845" s="372">
        <f>$AO2698*'Assumptions (T&amp;D)'!N$24</f>
        <v>0.2706090843</v>
      </c>
      <c r="BA2845" s="372">
        <f>$AO2698*'Assumptions (T&amp;D)'!O$24</f>
        <v>0.2706090843</v>
      </c>
      <c r="BB2845" s="372">
        <f>$AO2698*'Assumptions (T&amp;D)'!P$24</f>
        <v>0.2706090843</v>
      </c>
      <c r="BC2845" s="372">
        <f>$AO2698*'Assumptions (T&amp;D)'!Q$24</f>
        <v>0.2706090843</v>
      </c>
      <c r="BD2845" s="372">
        <f>$AO2698*'Assumptions (T&amp;D)'!R$24</f>
        <v>0.2706090843</v>
      </c>
      <c r="BE2845" s="372">
        <f>$AO2698*'Assumptions (T&amp;D)'!S$24</f>
        <v>0.2706090843</v>
      </c>
      <c r="BF2845" s="372">
        <f>$AO2698*'Assumptions (T&amp;D)'!T$24</f>
        <v>0.2706090843</v>
      </c>
      <c r="BG2845" s="372">
        <f>$AO2698*'Assumptions (T&amp;D)'!U$24</f>
        <v>0.2706090843</v>
      </c>
      <c r="BH2845" s="372">
        <f>$AO2698*'Assumptions (T&amp;D)'!V$24</f>
        <v>0.2706090843</v>
      </c>
      <c r="BI2845" s="372">
        <f>$AO2698*'Assumptions (T&amp;D)'!W$24</f>
        <v>0.1353045421</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0.230933452</v>
      </c>
      <c r="AQ2846" s="372">
        <f>$AP2698*'Assumptions (T&amp;D)'!D$24</f>
        <v>0.4446238729</v>
      </c>
      <c r="AR2846" s="372">
        <f>$AP2698*'Assumptions (T&amp;D)'!E$24</f>
        <v>0.4113694558</v>
      </c>
      <c r="AS2846" s="372">
        <f>$AP2698*'Assumptions (T&amp;D)'!F$24</f>
        <v>0.3805783289</v>
      </c>
      <c r="AT2846" s="372">
        <f>$AP2698*'Assumptions (T&amp;D)'!G$24</f>
        <v>0.3516346696</v>
      </c>
      <c r="AU2846" s="372">
        <f>$AP2698*'Assumptions (T&amp;D)'!H$24</f>
        <v>0.325770123</v>
      </c>
      <c r="AV2846" s="372">
        <f>$AP2698*'Assumptions (T&amp;D)'!I$24</f>
        <v>0.3011372214</v>
      </c>
      <c r="AW2846" s="372">
        <f>$AP2698*'Assumptions (T&amp;D)'!J$24</f>
        <v>0.2783517875</v>
      </c>
      <c r="AX2846" s="372">
        <f>$AP2698*'Assumptions (T&amp;D)'!K$24</f>
        <v>0.2746568523</v>
      </c>
      <c r="AY2846" s="372">
        <f>$AP2698*'Assumptions (T&amp;D)'!L$24</f>
        <v>0.2746568523</v>
      </c>
      <c r="AZ2846" s="372">
        <f>$AP2698*'Assumptions (T&amp;D)'!M$24</f>
        <v>0.2746568523</v>
      </c>
      <c r="BA2846" s="372">
        <f>$AP2698*'Assumptions (T&amp;D)'!N$24</f>
        <v>0.2746568523</v>
      </c>
      <c r="BB2846" s="372">
        <f>$AP2698*'Assumptions (T&amp;D)'!O$24</f>
        <v>0.2746568523</v>
      </c>
      <c r="BC2846" s="372">
        <f>$AP2698*'Assumptions (T&amp;D)'!P$24</f>
        <v>0.2746568523</v>
      </c>
      <c r="BD2846" s="372">
        <f>$AP2698*'Assumptions (T&amp;D)'!Q$24</f>
        <v>0.2746568523</v>
      </c>
      <c r="BE2846" s="372">
        <f>$AP2698*'Assumptions (T&amp;D)'!R$24</f>
        <v>0.2746568523</v>
      </c>
      <c r="BF2846" s="372">
        <f>$AP2698*'Assumptions (T&amp;D)'!S$24</f>
        <v>0.2746568523</v>
      </c>
      <c r="BG2846" s="372">
        <f>$AP2698*'Assumptions (T&amp;D)'!T$24</f>
        <v>0.2746568523</v>
      </c>
      <c r="BH2846" s="372">
        <f>$AP2698*'Assumptions (T&amp;D)'!U$24</f>
        <v>0.2746568523</v>
      </c>
      <c r="BI2846" s="372">
        <f>$AP2698*'Assumptions (T&amp;D)'!V$24</f>
        <v>0.2746568523</v>
      </c>
      <c r="BJ2846" s="372">
        <f>$AP2698*'Assumptions (T&amp;D)'!W$24</f>
        <v>0.1373284261</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0.2699730679</v>
      </c>
      <c r="AR2847" s="372">
        <f>$AQ2698*'Assumptions (T&amp;D)'!D$24</f>
        <v>0.5197881467</v>
      </c>
      <c r="AS2847" s="372">
        <f>$AQ2698*'Assumptions (T&amp;D)'!E$24</f>
        <v>0.4809120249</v>
      </c>
      <c r="AT2847" s="372">
        <f>$AQ2698*'Assumptions (T&amp;D)'!F$24</f>
        <v>0.4449156159</v>
      </c>
      <c r="AU2847" s="372">
        <f>$AQ2698*'Assumptions (T&amp;D)'!G$24</f>
        <v>0.4110789913</v>
      </c>
      <c r="AV2847" s="372">
        <f>$AQ2698*'Assumptions (T&amp;D)'!H$24</f>
        <v>0.3808420077</v>
      </c>
      <c r="AW2847" s="372">
        <f>$AQ2698*'Assumptions (T&amp;D)'!I$24</f>
        <v>0.3520448805</v>
      </c>
      <c r="AX2847" s="372">
        <f>$AQ2698*'Assumptions (T&amp;D)'!J$24</f>
        <v>0.3254075378</v>
      </c>
      <c r="AY2847" s="372">
        <f>$AQ2698*'Assumptions (T&amp;D)'!K$24</f>
        <v>0.3210879687</v>
      </c>
      <c r="AZ2847" s="372">
        <f>$AQ2698*'Assumptions (T&amp;D)'!L$24</f>
        <v>0.3210879687</v>
      </c>
      <c r="BA2847" s="372">
        <f>$AQ2698*'Assumptions (T&amp;D)'!M$24</f>
        <v>0.3210879687</v>
      </c>
      <c r="BB2847" s="372">
        <f>$AQ2698*'Assumptions (T&amp;D)'!N$24</f>
        <v>0.3210879687</v>
      </c>
      <c r="BC2847" s="372">
        <f>$AQ2698*'Assumptions (T&amp;D)'!O$24</f>
        <v>0.3210879687</v>
      </c>
      <c r="BD2847" s="372">
        <f>$AQ2698*'Assumptions (T&amp;D)'!P$24</f>
        <v>0.3210879687</v>
      </c>
      <c r="BE2847" s="372">
        <f>$AQ2698*'Assumptions (T&amp;D)'!Q$24</f>
        <v>0.3210879687</v>
      </c>
      <c r="BF2847" s="372">
        <f>$AQ2698*'Assumptions (T&amp;D)'!R$24</f>
        <v>0.3210879687</v>
      </c>
      <c r="BG2847" s="372">
        <f>$AQ2698*'Assumptions (T&amp;D)'!S$24</f>
        <v>0.3210879687</v>
      </c>
      <c r="BH2847" s="372">
        <f>$AQ2698*'Assumptions (T&amp;D)'!T$24</f>
        <v>0.3210879687</v>
      </c>
      <c r="BI2847" s="372">
        <f>$AQ2698*'Assumptions (T&amp;D)'!U$24</f>
        <v>0.3210879687</v>
      </c>
      <c r="BJ2847" s="372">
        <f>$AQ2698*'Assumptions (T&amp;D)'!V$24</f>
        <v>0.3210879687</v>
      </c>
      <c r="BK2847" s="372">
        <f>$AQ2698*'Assumptions (T&amp;D)'!W$24</f>
        <v>0.1605439844</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0.2357389456</v>
      </c>
      <c r="AS2848" s="372">
        <f>$AR2698*'Assumptions (T&amp;D)'!D$24</f>
        <v>0.4538760498</v>
      </c>
      <c r="AT2848" s="372">
        <f>$AR2698*'Assumptions (T&amp;D)'!E$24</f>
        <v>0.4199296417</v>
      </c>
      <c r="AU2848" s="372">
        <f>$AR2698*'Assumptions (T&amp;D)'!F$24</f>
        <v>0.3884977823</v>
      </c>
      <c r="AV2848" s="372">
        <f>$AR2698*'Assumptions (T&amp;D)'!G$24</f>
        <v>0.3589518344</v>
      </c>
      <c r="AW2848" s="372">
        <f>$AR2698*'Assumptions (T&amp;D)'!H$24</f>
        <v>0.3325490725</v>
      </c>
      <c r="AX2848" s="372">
        <f>$AR2698*'Assumptions (T&amp;D)'!I$24</f>
        <v>0.307403585</v>
      </c>
      <c r="AY2848" s="372">
        <f>$AR2698*'Assumptions (T&amp;D)'!J$24</f>
        <v>0.284144009</v>
      </c>
      <c r="AZ2848" s="372">
        <f>$AR2698*'Assumptions (T&amp;D)'!K$24</f>
        <v>0.2803721859</v>
      </c>
      <c r="BA2848" s="372">
        <f>$AR2698*'Assumptions (T&amp;D)'!L$24</f>
        <v>0.2803721859</v>
      </c>
      <c r="BB2848" s="372">
        <f>$AR2698*'Assumptions (T&amp;D)'!M$24</f>
        <v>0.2803721859</v>
      </c>
      <c r="BC2848" s="372">
        <f>$AR2698*'Assumptions (T&amp;D)'!N$24</f>
        <v>0.2803721859</v>
      </c>
      <c r="BD2848" s="372">
        <f>$AR2698*'Assumptions (T&amp;D)'!O$24</f>
        <v>0.2803721859</v>
      </c>
      <c r="BE2848" s="372">
        <f>$AR2698*'Assumptions (T&amp;D)'!P$24</f>
        <v>0.2803721859</v>
      </c>
      <c r="BF2848" s="372">
        <f>$AR2698*'Assumptions (T&amp;D)'!Q$24</f>
        <v>0.2803721859</v>
      </c>
      <c r="BG2848" s="372">
        <f>$AR2698*'Assumptions (T&amp;D)'!R$24</f>
        <v>0.2803721859</v>
      </c>
      <c r="BH2848" s="372">
        <f>$AR2698*'Assumptions (T&amp;D)'!S$24</f>
        <v>0.2803721859</v>
      </c>
      <c r="BI2848" s="372">
        <f>$AR2698*'Assumptions (T&amp;D)'!T$24</f>
        <v>0.2803721859</v>
      </c>
      <c r="BJ2848" s="372">
        <f>$AR2698*'Assumptions (T&amp;D)'!U$24</f>
        <v>0.2803721859</v>
      </c>
      <c r="BK2848" s="372">
        <f>$AR2698*'Assumptions (T&amp;D)'!V$24</f>
        <v>0.2803721859</v>
      </c>
      <c r="BL2848" s="372">
        <f>$AR2698*'Assumptions (T&amp;D)'!W$24</f>
        <v>0.140186093</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0.2972218705</v>
      </c>
      <c r="AT2849" s="372">
        <f>$AS2698*'Assumptions (T&amp;D)'!D$24</f>
        <v>0.5722511747</v>
      </c>
      <c r="AU2849" s="372">
        <f>$AS2698*'Assumptions (T&amp;D)'!E$24</f>
        <v>0.5294512254</v>
      </c>
      <c r="AV2849" s="372">
        <f>$AS2698*'Assumptions (T&amp;D)'!F$24</f>
        <v>0.4898216426</v>
      </c>
      <c r="AW2849" s="372">
        <f>$AS2698*'Assumptions (T&amp;D)'!G$24</f>
        <v>0.4525698349</v>
      </c>
      <c r="AX2849" s="372">
        <f>$AS2698*'Assumptions (T&amp;D)'!H$24</f>
        <v>0.4192809854</v>
      </c>
      <c r="AY2849" s="372">
        <f>$AS2698*'Assumptions (T&amp;D)'!I$24</f>
        <v>0.3875773192</v>
      </c>
      <c r="AZ2849" s="372">
        <f>$AS2698*'Assumptions (T&amp;D)'!J$24</f>
        <v>0.3582514279</v>
      </c>
      <c r="BA2849" s="372">
        <f>$AS2698*'Assumptions (T&amp;D)'!K$24</f>
        <v>0.353495878</v>
      </c>
      <c r="BB2849" s="372">
        <f>$AS2698*'Assumptions (T&amp;D)'!L$24</f>
        <v>0.353495878</v>
      </c>
      <c r="BC2849" s="372">
        <f>$AS2698*'Assumptions (T&amp;D)'!M$24</f>
        <v>0.353495878</v>
      </c>
      <c r="BD2849" s="372">
        <f>$AS2698*'Assumptions (T&amp;D)'!N$24</f>
        <v>0.353495878</v>
      </c>
      <c r="BE2849" s="372">
        <f>$AS2698*'Assumptions (T&amp;D)'!O$24</f>
        <v>0.353495878</v>
      </c>
      <c r="BF2849" s="372">
        <f>$AS2698*'Assumptions (T&amp;D)'!P$24</f>
        <v>0.353495878</v>
      </c>
      <c r="BG2849" s="372">
        <f>$AS2698*'Assumptions (T&amp;D)'!Q$24</f>
        <v>0.353495878</v>
      </c>
      <c r="BH2849" s="372">
        <f>$AS2698*'Assumptions (T&amp;D)'!R$24</f>
        <v>0.353495878</v>
      </c>
      <c r="BI2849" s="372">
        <f>$AS2698*'Assumptions (T&amp;D)'!S$24</f>
        <v>0.353495878</v>
      </c>
      <c r="BJ2849" s="372">
        <f>$AS2698*'Assumptions (T&amp;D)'!T$24</f>
        <v>0.353495878</v>
      </c>
      <c r="BK2849" s="372">
        <f>$AS2698*'Assumptions (T&amp;D)'!U$24</f>
        <v>0.353495878</v>
      </c>
      <c r="BL2849" s="372">
        <f>$AS2698*'Assumptions (T&amp;D)'!V$24</f>
        <v>0.353495878</v>
      </c>
      <c r="BM2849" s="372">
        <f>$AS2698*'Assumptions (T&amp;D)'!W$24</f>
        <v>0.176747939</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0.3485715173</v>
      </c>
      <c r="AU2850" s="372">
        <f>$AT2698*'Assumptions (T&amp;D)'!D$24</f>
        <v>0.6711163612</v>
      </c>
      <c r="AV2850" s="372">
        <f>$AT2698*'Assumptions (T&amp;D)'!E$24</f>
        <v>0.6209220628</v>
      </c>
      <c r="AW2850" s="372">
        <f>$AT2698*'Assumptions (T&amp;D)'!F$24</f>
        <v>0.5744458605</v>
      </c>
      <c r="AX2850" s="372">
        <f>$AT2698*'Assumptions (T&amp;D)'!G$24</f>
        <v>0.5307582303</v>
      </c>
      <c r="AY2850" s="372">
        <f>$AT2698*'Assumptions (T&amp;D)'!H$24</f>
        <v>0.4917182204</v>
      </c>
      <c r="AZ2850" s="372">
        <f>$AT2698*'Assumptions (T&amp;D)'!I$24</f>
        <v>0.4545372585</v>
      </c>
      <c r="BA2850" s="372">
        <f>$AT2698*'Assumptions (T&amp;D)'!J$24</f>
        <v>0.4201448688</v>
      </c>
      <c r="BB2850" s="372">
        <f>$AT2698*'Assumptions (T&amp;D)'!K$24</f>
        <v>0.4145677245</v>
      </c>
      <c r="BC2850" s="372">
        <f>$AT2698*'Assumptions (T&amp;D)'!L$24</f>
        <v>0.4145677245</v>
      </c>
      <c r="BD2850" s="372">
        <f>$AT2698*'Assumptions (T&amp;D)'!M$24</f>
        <v>0.4145677245</v>
      </c>
      <c r="BE2850" s="372">
        <f>$AT2698*'Assumptions (T&amp;D)'!N$24</f>
        <v>0.4145677245</v>
      </c>
      <c r="BF2850" s="372">
        <f>$AT2698*'Assumptions (T&amp;D)'!O$24</f>
        <v>0.4145677245</v>
      </c>
      <c r="BG2850" s="372">
        <f>$AT2698*'Assumptions (T&amp;D)'!P$24</f>
        <v>0.4145677245</v>
      </c>
      <c r="BH2850" s="372">
        <f>$AT2698*'Assumptions (T&amp;D)'!Q$24</f>
        <v>0.4145677245</v>
      </c>
      <c r="BI2850" s="372">
        <f>$AT2698*'Assumptions (T&amp;D)'!R$24</f>
        <v>0.4145677245</v>
      </c>
      <c r="BJ2850" s="372">
        <f>$AT2698*'Assumptions (T&amp;D)'!S$24</f>
        <v>0.4145677245</v>
      </c>
      <c r="BK2850" s="372">
        <f>$AT2698*'Assumptions (T&amp;D)'!T$24</f>
        <v>0.4145677245</v>
      </c>
      <c r="BL2850" s="372">
        <f>$AT2698*'Assumptions (T&amp;D)'!U$24</f>
        <v>0.4145677245</v>
      </c>
      <c r="BM2850" s="372">
        <f>$AT2698*'Assumptions (T&amp;D)'!V$24</f>
        <v>0.4145677245</v>
      </c>
      <c r="BN2850" s="372">
        <f>$AT2698*'Assumptions (T&amp;D)'!W$24</f>
        <v>0.2072838623</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0.3301447358</v>
      </c>
      <c r="AV2851" s="372">
        <f>$AU2698*'Assumptions (T&amp;D)'!D$24</f>
        <v>0.6356386647</v>
      </c>
      <c r="AW2851" s="372">
        <f>$AU2698*'Assumptions (T&amp;D)'!E$24</f>
        <v>0.5880978227</v>
      </c>
      <c r="AX2851" s="372">
        <f>$AU2698*'Assumptions (T&amp;D)'!F$24</f>
        <v>0.5440785246</v>
      </c>
      <c r="AY2851" s="372">
        <f>$AU2698*'Assumptions (T&amp;D)'!G$24</f>
        <v>0.5027003844</v>
      </c>
      <c r="AZ2851" s="372">
        <f>$AU2698*'Assumptions (T&amp;D)'!H$24</f>
        <v>0.465724174</v>
      </c>
      <c r="BA2851" s="372">
        <f>$AU2698*'Assumptions (T&amp;D)'!I$24</f>
        <v>0.4305087355</v>
      </c>
      <c r="BB2851" s="372">
        <f>$AU2698*'Assumptions (T&amp;D)'!J$24</f>
        <v>0.3979344549</v>
      </c>
      <c r="BC2851" s="372">
        <f>$AU2698*'Assumptions (T&amp;D)'!K$24</f>
        <v>0.3926521391</v>
      </c>
      <c r="BD2851" s="372">
        <f>$AU2698*'Assumptions (T&amp;D)'!L$24</f>
        <v>0.3926521391</v>
      </c>
      <c r="BE2851" s="372">
        <f>$AU2698*'Assumptions (T&amp;D)'!M$24</f>
        <v>0.3926521391</v>
      </c>
      <c r="BF2851" s="372">
        <f>$AU2698*'Assumptions (T&amp;D)'!N$24</f>
        <v>0.3926521391</v>
      </c>
      <c r="BG2851" s="372">
        <f>$AU2698*'Assumptions (T&amp;D)'!O$24</f>
        <v>0.3926521391</v>
      </c>
      <c r="BH2851" s="372">
        <f>$AU2698*'Assumptions (T&amp;D)'!P$24</f>
        <v>0.3926521391</v>
      </c>
      <c r="BI2851" s="372">
        <f>$AU2698*'Assumptions (T&amp;D)'!Q$24</f>
        <v>0.3926521391</v>
      </c>
      <c r="BJ2851" s="372">
        <f>$AU2698*'Assumptions (T&amp;D)'!R$24</f>
        <v>0.3926521391</v>
      </c>
      <c r="BK2851" s="372">
        <f>$AU2698*'Assumptions (T&amp;D)'!S$24</f>
        <v>0.3926521391</v>
      </c>
      <c r="BL2851" s="372">
        <f>$AU2698*'Assumptions (T&amp;D)'!T$24</f>
        <v>0.3926521391</v>
      </c>
      <c r="BM2851" s="372">
        <f>$AU2698*'Assumptions (T&amp;D)'!U$24</f>
        <v>0.3926521391</v>
      </c>
      <c r="BN2851" s="372">
        <f>$AU2698*'Assumptions (T&amp;D)'!V$24</f>
        <v>0.3926521391</v>
      </c>
      <c r="BO2851" s="372">
        <f>$AU2698*'Assumptions (T&amp;D)'!W$24</f>
        <v>0.1963260696</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0.3263161365</v>
      </c>
      <c r="AW2852" s="372">
        <f>$AV2698*'Assumptions (T&amp;D)'!D$24</f>
        <v>0.6282673348</v>
      </c>
      <c r="AX2852" s="372">
        <f>$AV2698*'Assumptions (T&amp;D)'!E$24</f>
        <v>0.5812778112</v>
      </c>
      <c r="AY2852" s="372">
        <f>$AV2698*'Assumptions (T&amp;D)'!F$24</f>
        <v>0.537768993</v>
      </c>
      <c r="AZ2852" s="372">
        <f>$AV2698*'Assumptions (T&amp;D)'!G$24</f>
        <v>0.4968707038</v>
      </c>
      <c r="BA2852" s="372">
        <f>$AV2698*'Assumptions (T&amp;D)'!H$24</f>
        <v>0.4603232966</v>
      </c>
      <c r="BB2852" s="372">
        <f>$AV2698*'Assumptions (T&amp;D)'!I$24</f>
        <v>0.425516242</v>
      </c>
      <c r="BC2852" s="372">
        <f>$AV2698*'Assumptions (T&amp;D)'!J$24</f>
        <v>0.3933197165</v>
      </c>
      <c r="BD2852" s="372">
        <f>$AV2698*'Assumptions (T&amp;D)'!K$24</f>
        <v>0.3880986583</v>
      </c>
      <c r="BE2852" s="372">
        <f>$AV2698*'Assumptions (T&amp;D)'!L$24</f>
        <v>0.3880986583</v>
      </c>
      <c r="BF2852" s="372">
        <f>$AV2698*'Assumptions (T&amp;D)'!M$24</f>
        <v>0.3880986583</v>
      </c>
      <c r="BG2852" s="372">
        <f>$AV2698*'Assumptions (T&amp;D)'!N$24</f>
        <v>0.3880986583</v>
      </c>
      <c r="BH2852" s="372">
        <f>$AV2698*'Assumptions (T&amp;D)'!O$24</f>
        <v>0.3880986583</v>
      </c>
      <c r="BI2852" s="372">
        <f>$AV2698*'Assumptions (T&amp;D)'!P$24</f>
        <v>0.3880986583</v>
      </c>
      <c r="BJ2852" s="372">
        <f>$AV2698*'Assumptions (T&amp;D)'!Q$24</f>
        <v>0.3880986583</v>
      </c>
      <c r="BK2852" s="372">
        <f>$AV2698*'Assumptions (T&amp;D)'!R$24</f>
        <v>0.3880986583</v>
      </c>
      <c r="BL2852" s="372">
        <f>$AV2698*'Assumptions (T&amp;D)'!S$24</f>
        <v>0.3880986583</v>
      </c>
      <c r="BM2852" s="372">
        <f>$AV2698*'Assumptions (T&amp;D)'!T$24</f>
        <v>0.3880986583</v>
      </c>
      <c r="BN2852" s="372">
        <f>$AV2698*'Assumptions (T&amp;D)'!U$24</f>
        <v>0.3880986583</v>
      </c>
      <c r="BO2852" s="372">
        <f>$AV2698*'Assumptions (T&amp;D)'!V$24</f>
        <v>0.3880986583</v>
      </c>
      <c r="BP2852" s="372">
        <f>$AV2698*'Assumptions (T&amp;D)'!W$24</f>
        <v>0.1940493292</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0.3283006983</v>
      </c>
      <c r="AX2853" s="372">
        <f>$AW2698*'Assumptions (T&amp;D)'!D$24</f>
        <v>0.6320882777</v>
      </c>
      <c r="AY2853" s="372">
        <f>$AW2698*'Assumptions (T&amp;D)'!E$24</f>
        <v>0.5848129772</v>
      </c>
      <c r="AZ2853" s="372">
        <f>$AW2698*'Assumptions (T&amp;D)'!F$24</f>
        <v>0.5410395507</v>
      </c>
      <c r="BA2853" s="372">
        <f>$AW2698*'Assumptions (T&amp;D)'!G$24</f>
        <v>0.4998925299</v>
      </c>
      <c r="BB2853" s="372">
        <f>$AW2698*'Assumptions (T&amp;D)'!H$24</f>
        <v>0.4631228517</v>
      </c>
      <c r="BC2853" s="372">
        <f>$AW2698*'Assumptions (T&amp;D)'!I$24</f>
        <v>0.4281041105</v>
      </c>
      <c r="BD2853" s="372">
        <f>$AW2698*'Assumptions (T&amp;D)'!J$24</f>
        <v>0.395711775</v>
      </c>
      <c r="BE2853" s="372">
        <f>$AW2698*'Assumptions (T&amp;D)'!K$24</f>
        <v>0.3904589638</v>
      </c>
      <c r="BF2853" s="372">
        <f>$AW2698*'Assumptions (T&amp;D)'!L$24</f>
        <v>0.3904589638</v>
      </c>
      <c r="BG2853" s="372">
        <f>$AW2698*'Assumptions (T&amp;D)'!M$24</f>
        <v>0.3904589638</v>
      </c>
      <c r="BH2853" s="372">
        <f>$AW2698*'Assumptions (T&amp;D)'!N$24</f>
        <v>0.3904589638</v>
      </c>
      <c r="BI2853" s="372">
        <f>$AW2698*'Assumptions (T&amp;D)'!O$24</f>
        <v>0.3904589638</v>
      </c>
      <c r="BJ2853" s="372">
        <f>$AW2698*'Assumptions (T&amp;D)'!P$24</f>
        <v>0.3904589638</v>
      </c>
      <c r="BK2853" s="372">
        <f>$AW2698*'Assumptions (T&amp;D)'!Q$24</f>
        <v>0.3904589638</v>
      </c>
      <c r="BL2853" s="372">
        <f>$AW2698*'Assumptions (T&amp;D)'!R$24</f>
        <v>0.3904589638</v>
      </c>
      <c r="BM2853" s="372">
        <f>$AW2698*'Assumptions (T&amp;D)'!S$24</f>
        <v>0.3904589638</v>
      </c>
      <c r="BN2853" s="372">
        <f>$AW2698*'Assumptions (T&amp;D)'!T$24</f>
        <v>0.3904589638</v>
      </c>
      <c r="BO2853" s="372">
        <f>$AW2698*'Assumptions (T&amp;D)'!U$24</f>
        <v>0.3904589638</v>
      </c>
      <c r="BP2853" s="372">
        <f>$AW2698*'Assumptions (T&amp;D)'!V$24</f>
        <v>0.3904589638</v>
      </c>
      <c r="BQ2853" s="372">
        <f>$AW2698*'Assumptions (T&amp;D)'!W$24</f>
        <v>0.1952294819</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0.2757087686</v>
      </c>
      <c r="AY2854" s="372">
        <f>$AX2698*'Assumptions (T&amp;D)'!D$24</f>
        <v>0.5308312825</v>
      </c>
      <c r="AZ2854" s="372">
        <f>$AX2698*'Assumptions (T&amp;D)'!E$24</f>
        <v>0.4911292198</v>
      </c>
      <c r="BA2854" s="372">
        <f>$AX2698*'Assumptions (T&amp;D)'!F$24</f>
        <v>0.4543680507</v>
      </c>
      <c r="BB2854" s="372">
        <f>$AX2698*'Assumptions (T&amp;D)'!G$24</f>
        <v>0.4198125517</v>
      </c>
      <c r="BC2854" s="372">
        <f>$AX2698*'Assumptions (T&amp;D)'!H$24</f>
        <v>0.3889331696</v>
      </c>
      <c r="BD2854" s="372">
        <f>$AX2698*'Assumptions (T&amp;D)'!I$24</f>
        <v>0.3595242343</v>
      </c>
      <c r="BE2854" s="372">
        <f>$AX2698*'Assumptions (T&amp;D)'!J$24</f>
        <v>0.3323209691</v>
      </c>
      <c r="BF2854" s="372">
        <f>$AX2698*'Assumptions (T&amp;D)'!K$24</f>
        <v>0.3279096288</v>
      </c>
      <c r="BG2854" s="372">
        <f>$AX2698*'Assumptions (T&amp;D)'!L$24</f>
        <v>0.3279096288</v>
      </c>
      <c r="BH2854" s="372">
        <f>$AX2698*'Assumptions (T&amp;D)'!M$24</f>
        <v>0.3279096288</v>
      </c>
      <c r="BI2854" s="372">
        <f>$AX2698*'Assumptions (T&amp;D)'!N$24</f>
        <v>0.3279096288</v>
      </c>
      <c r="BJ2854" s="372">
        <f>$AX2698*'Assumptions (T&amp;D)'!O$24</f>
        <v>0.3279096288</v>
      </c>
      <c r="BK2854" s="372">
        <f>$AX2698*'Assumptions (T&amp;D)'!P$24</f>
        <v>0.3279096288</v>
      </c>
      <c r="BL2854" s="372">
        <f>$AX2698*'Assumptions (T&amp;D)'!Q$24</f>
        <v>0.3279096288</v>
      </c>
      <c r="BM2854" s="372">
        <f>$AX2698*'Assumptions (T&amp;D)'!R$24</f>
        <v>0.3279096288</v>
      </c>
      <c r="BN2854" s="372">
        <f>$AX2698*'Assumptions (T&amp;D)'!S$24</f>
        <v>0.3279096288</v>
      </c>
      <c r="BO2854" s="372">
        <f>$AX2698*'Assumptions (T&amp;D)'!T$24</f>
        <v>0.3279096288</v>
      </c>
      <c r="BP2854" s="372">
        <f>$AX2698*'Assumptions (T&amp;D)'!U$24</f>
        <v>0.3279096288</v>
      </c>
      <c r="BQ2854" s="372">
        <f>$AX2698*'Assumptions (T&amp;D)'!V$24</f>
        <v>0.3279096288</v>
      </c>
      <c r="BR2854" s="372">
        <f>$AX2698*'Assumptions (T&amp;D)'!W$24</f>
        <v>0.1639548144</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0.2837906645</v>
      </c>
      <c r="AZ2855" s="372">
        <f>$AY2698*'Assumptions (T&amp;D)'!D$24</f>
        <v>0.5463916261</v>
      </c>
      <c r="BA2855" s="372">
        <f>$AY2698*'Assumptions (T&amp;D)'!E$24</f>
        <v>0.5055257704</v>
      </c>
      <c r="BB2855" s="372">
        <f>$AY2698*'Assumptions (T&amp;D)'!F$24</f>
        <v>0.4676870151</v>
      </c>
      <c r="BC2855" s="372">
        <f>$AY2698*'Assumptions (T&amp;D)'!G$24</f>
        <v>0.4321185852</v>
      </c>
      <c r="BD2855" s="372">
        <f>$AY2698*'Assumptions (T&amp;D)'!H$24</f>
        <v>0.4003340307</v>
      </c>
      <c r="BE2855" s="372">
        <f>$AY2698*'Assumptions (T&amp;D)'!I$24</f>
        <v>0.3700630265</v>
      </c>
      <c r="BF2855" s="372">
        <f>$AY2698*'Assumptions (T&amp;D)'!J$24</f>
        <v>0.3420623476</v>
      </c>
      <c r="BG2855" s="372">
        <f>$AY2698*'Assumptions (T&amp;D)'!K$24</f>
        <v>0.337521697</v>
      </c>
      <c r="BH2855" s="372">
        <f>$AY2698*'Assumptions (T&amp;D)'!L$24</f>
        <v>0.337521697</v>
      </c>
      <c r="BI2855" s="372">
        <f>$AY2698*'Assumptions (T&amp;D)'!M$24</f>
        <v>0.337521697</v>
      </c>
      <c r="BJ2855" s="372">
        <f>$AY2698*'Assumptions (T&amp;D)'!N$24</f>
        <v>0.337521697</v>
      </c>
      <c r="BK2855" s="372">
        <f>$AY2698*'Assumptions (T&amp;D)'!O$24</f>
        <v>0.337521697</v>
      </c>
      <c r="BL2855" s="372">
        <f>$AY2698*'Assumptions (T&amp;D)'!P$24</f>
        <v>0.337521697</v>
      </c>
      <c r="BM2855" s="372">
        <f>$AY2698*'Assumptions (T&amp;D)'!Q$24</f>
        <v>0.337521697</v>
      </c>
      <c r="BN2855" s="372">
        <f>$AY2698*'Assumptions (T&amp;D)'!R$24</f>
        <v>0.337521697</v>
      </c>
      <c r="BO2855" s="372">
        <f>$AY2698*'Assumptions (T&amp;D)'!S$24</f>
        <v>0.337521697</v>
      </c>
      <c r="BP2855" s="372">
        <f>$AY2698*'Assumptions (T&amp;D)'!T$24</f>
        <v>0.337521697</v>
      </c>
      <c r="BQ2855" s="372">
        <f>$AY2698*'Assumptions (T&amp;D)'!U$24</f>
        <v>0.337521697</v>
      </c>
      <c r="BR2855" s="372">
        <f>$AY2698*'Assumptions (T&amp;D)'!V$24</f>
        <v>0.337521697</v>
      </c>
      <c r="BS2855" s="372">
        <f>$AY2698*'Assumptions (T&amp;D)'!W$24</f>
        <v>0.1687608485</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0.2965471576</v>
      </c>
      <c r="BA2856" s="372">
        <f>$AZ2698*'Assumptions (T&amp;D)'!D$24</f>
        <v>0.5709521274</v>
      </c>
      <c r="BB2856" s="372">
        <f>$AZ2698*'Assumptions (T&amp;D)'!E$24</f>
        <v>0.5282493367</v>
      </c>
      <c r="BC2856" s="372">
        <f>$AZ2698*'Assumptions (T&amp;D)'!F$24</f>
        <v>0.4887097157</v>
      </c>
      <c r="BD2856" s="372">
        <f>$AZ2698*'Assumptions (T&amp;D)'!G$24</f>
        <v>0.451542472</v>
      </c>
      <c r="BE2856" s="372">
        <f>$AZ2698*'Assumptions (T&amp;D)'!H$24</f>
        <v>0.4183291903</v>
      </c>
      <c r="BF2856" s="372">
        <f>$AZ2698*'Assumptions (T&amp;D)'!I$24</f>
        <v>0.3866974935</v>
      </c>
      <c r="BG2856" s="372">
        <f>$AZ2698*'Assumptions (T&amp;D)'!J$24</f>
        <v>0.3574381739</v>
      </c>
      <c r="BH2856" s="372">
        <f>$AZ2698*'Assumptions (T&amp;D)'!K$24</f>
        <v>0.3526934194</v>
      </c>
      <c r="BI2856" s="372">
        <f>$AZ2698*'Assumptions (T&amp;D)'!L$24</f>
        <v>0.3526934194</v>
      </c>
      <c r="BJ2856" s="372">
        <f>$AZ2698*'Assumptions (T&amp;D)'!M$24</f>
        <v>0.3526934194</v>
      </c>
      <c r="BK2856" s="372">
        <f>$AZ2698*'Assumptions (T&amp;D)'!N$24</f>
        <v>0.3526934194</v>
      </c>
      <c r="BL2856" s="372">
        <f>$AZ2698*'Assumptions (T&amp;D)'!O$24</f>
        <v>0.3526934194</v>
      </c>
      <c r="BM2856" s="372">
        <f>$AZ2698*'Assumptions (T&amp;D)'!P$24</f>
        <v>0.3526934194</v>
      </c>
      <c r="BN2856" s="372">
        <f>$AZ2698*'Assumptions (T&amp;D)'!Q$24</f>
        <v>0.3526934194</v>
      </c>
      <c r="BO2856" s="372">
        <f>$AZ2698*'Assumptions (T&amp;D)'!R$24</f>
        <v>0.3526934194</v>
      </c>
      <c r="BP2856" s="372">
        <f>$AZ2698*'Assumptions (T&amp;D)'!S$24</f>
        <v>0.3526934194</v>
      </c>
      <c r="BQ2856" s="372">
        <f>$AZ2698*'Assumptions (T&amp;D)'!T$24</f>
        <v>0.3526934194</v>
      </c>
      <c r="BR2856" s="372">
        <f>$AZ2698*'Assumptions (T&amp;D)'!U$24</f>
        <v>0.3526934194</v>
      </c>
      <c r="BS2856" s="372">
        <f>$AZ2698*'Assumptions (T&amp;D)'!V$24</f>
        <v>0.3526934194</v>
      </c>
      <c r="BT2856" s="372">
        <f>$AZ2698*'Assumptions (T&amp;D)'!W$24</f>
        <v>0.1763467097</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0.2984509154</v>
      </c>
      <c r="BB2857" s="372">
        <f>$BA2698*'Assumptions (T&amp;D)'!D$24</f>
        <v>0.5746174958</v>
      </c>
      <c r="BC2857" s="372">
        <f>$BA2698*'Assumptions (T&amp;D)'!E$24</f>
        <v>0.5316405639</v>
      </c>
      <c r="BD2857" s="372">
        <f>$BA2698*'Assumptions (T&amp;D)'!F$24</f>
        <v>0.4918471086</v>
      </c>
      <c r="BE2857" s="372">
        <f>$BA2698*'Assumptions (T&amp;D)'!G$24</f>
        <v>0.4544412605</v>
      </c>
      <c r="BF2857" s="372">
        <f>$BA2698*'Assumptions (T&amp;D)'!H$24</f>
        <v>0.421014758</v>
      </c>
      <c r="BG2857" s="372">
        <f>$BA2698*'Assumptions (T&amp;D)'!I$24</f>
        <v>0.3891799937</v>
      </c>
      <c r="BH2857" s="372">
        <f>$BA2698*'Assumptions (T&amp;D)'!J$24</f>
        <v>0.3597328367</v>
      </c>
      <c r="BI2857" s="372">
        <f>$BA2698*'Assumptions (T&amp;D)'!K$24</f>
        <v>0.354957622</v>
      </c>
      <c r="BJ2857" s="372">
        <f>$BA2698*'Assumptions (T&amp;D)'!L$24</f>
        <v>0.354957622</v>
      </c>
      <c r="BK2857" s="372">
        <f>$BA2698*'Assumptions (T&amp;D)'!M$24</f>
        <v>0.354957622</v>
      </c>
      <c r="BL2857" s="372">
        <f>$BA2698*'Assumptions (T&amp;D)'!N$24</f>
        <v>0.354957622</v>
      </c>
      <c r="BM2857" s="372">
        <f>$BA2698*'Assumptions (T&amp;D)'!O$24</f>
        <v>0.354957622</v>
      </c>
      <c r="BN2857" s="372">
        <f>$BA2698*'Assumptions (T&amp;D)'!P$24</f>
        <v>0.354957622</v>
      </c>
      <c r="BO2857" s="372">
        <f>$BA2698*'Assumptions (T&amp;D)'!Q$24</f>
        <v>0.354957622</v>
      </c>
      <c r="BP2857" s="372">
        <f>$BA2698*'Assumptions (T&amp;D)'!R$24</f>
        <v>0.354957622</v>
      </c>
      <c r="BQ2857" s="372">
        <f>$BA2698*'Assumptions (T&amp;D)'!S$24</f>
        <v>0.354957622</v>
      </c>
      <c r="BR2857" s="372">
        <f>$BA2698*'Assumptions (T&amp;D)'!T$24</f>
        <v>0.354957622</v>
      </c>
      <c r="BS2857" s="372">
        <f>$BA2698*'Assumptions (T&amp;D)'!U$24</f>
        <v>0.354957622</v>
      </c>
      <c r="BT2857" s="372">
        <f>$BA2698*'Assumptions (T&amp;D)'!V$24</f>
        <v>0.354957622</v>
      </c>
      <c r="BU2857" s="372">
        <f>$BA2698*'Assumptions (T&amp;D)'!W$24</f>
        <v>0.177478811</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11.96339579</v>
      </c>
      <c r="D2858" s="377">
        <f>(1/(1-'Assumptions (T&amp;D)'!D$26))*(D2695+D2805+(D2696-D2805-D2696*'Assumptions (T&amp;D)'!$C$25)*'Assumptions (T&amp;D)'!$C$22)</f>
        <v>12.35750879</v>
      </c>
      <c r="E2858" s="377">
        <f>(1/(1-'Assumptions (T&amp;D)'!E$26))*(E2695+E2805+(E2696-E2805-E2696*'Assumptions (T&amp;D)'!$C$25)*'Assumptions (T&amp;D)'!$C$22)</f>
        <v>21.64305171</v>
      </c>
      <c r="F2858" s="377">
        <f>(1/(1-'Assumptions (T&amp;D)'!F$26))*(F2695+F2805+(F2696-F2805-F2696*'Assumptions (T&amp;D)'!$C$25)*'Assumptions (T&amp;D)'!$C$22)</f>
        <v>29.55424732</v>
      </c>
      <c r="G2858" s="377">
        <f>(1/(1-'Assumptions (T&amp;D)'!G$26))*(G2695+G2805+(G2696-G2805-G2696*'Assumptions (T&amp;D)'!$C$25)*'Assumptions (T&amp;D)'!$C$22)</f>
        <v>15.47776155</v>
      </c>
      <c r="H2858" s="377">
        <f>(1/(1-'Assumptions (T&amp;D)'!H$26))*(H2695+H2805+(H2696-H2805-H2696*'Assumptions (T&amp;D)'!$C$25)*'Assumptions (T&amp;D)'!$C$22)</f>
        <v>16.10025702</v>
      </c>
      <c r="I2858" s="377">
        <f>(1/(1-'Assumptions (T&amp;D)'!I$26))*(I2695+I2805+(I2696-I2805-I2696*'Assumptions (T&amp;D)'!$C$25)*'Assumptions (T&amp;D)'!$C$22)</f>
        <v>17.08344592</v>
      </c>
      <c r="J2858" s="377">
        <f>(1/(1-'Assumptions (T&amp;D)'!J$26))*(J2695+J2805+(J2696-J2805-J2696*'Assumptions (T&amp;D)'!$C$25)*'Assumptions (T&amp;D)'!$C$22)</f>
        <v>19.14884346</v>
      </c>
      <c r="K2858" s="377">
        <f>(1/(1-'Assumptions (T&amp;D)'!K$26))*(K2695+K2805+(K2696-K2805-K2696*'Assumptions (T&amp;D)'!$C$25)*'Assumptions (T&amp;D)'!$C$22)</f>
        <v>19.28005414</v>
      </c>
      <c r="L2858" s="377">
        <f>(1/(1-'Assumptions (T&amp;D)'!L$26))*(L2695+L2805+(L2696-L2805-L2696*'Assumptions (T&amp;D)'!$C$25)*'Assumptions (T&amp;D)'!$C$22)</f>
        <v>20.82539113</v>
      </c>
      <c r="M2858" s="377">
        <f>(1/(1-'Assumptions (T&amp;D)'!M$26))*(M2695+M2805+(M2696-M2805-M2696*'Assumptions (T&amp;D)'!$C$25)*'Assumptions (T&amp;D)'!$C$22)</f>
        <v>22.22647816</v>
      </c>
      <c r="N2858" s="377">
        <f>(1/(1-'Assumptions (T&amp;D)'!N$26))*(N2695+N2805+(N2696-N2805-N2696*'Assumptions (T&amp;D)'!$C$25)*'Assumptions (T&amp;D)'!$C$22)</f>
        <v>23.81664877</v>
      </c>
      <c r="O2858" s="377">
        <f>(1/(1-'Assumptions (T&amp;D)'!O$26))*(O2695+O2805+(O2696-O2805-O2696*'Assumptions (T&amp;D)'!$C$25)*'Assumptions (T&amp;D)'!$C$22)</f>
        <v>25.8031881</v>
      </c>
      <c r="P2858" s="377">
        <f>(1/(1-'Assumptions (T&amp;D)'!P$26))*(P2695+P2805+(P2696-P2805-P2696*'Assumptions (T&amp;D)'!$C$25)*'Assumptions (T&amp;D)'!$C$22)</f>
        <v>28.88964029</v>
      </c>
      <c r="Q2858" s="377">
        <f>(1/(1-'Assumptions (T&amp;D)'!Q$26))*(Q2695+Q2805+(Q2696-Q2805-Q2696*'Assumptions (T&amp;D)'!$C$25)*'Assumptions (T&amp;D)'!$C$22)</f>
        <v>33.12020898</v>
      </c>
      <c r="R2858" s="377">
        <f>(1/(1-'Assumptions (T&amp;D)'!R$26))*(R2695+R2805+(R2696-R2805-R2696*'Assumptions (T&amp;D)'!$C$25)*'Assumptions (T&amp;D)'!$C$22)</f>
        <v>36.63900629</v>
      </c>
      <c r="S2858" s="377">
        <f>(1/(1-'Assumptions (T&amp;D)'!S$26))*(S2695+S2805+(S2696-S2805-S2696*'Assumptions (T&amp;D)'!$C$25)*'Assumptions (T&amp;D)'!$C$22)</f>
        <v>40.34099139</v>
      </c>
      <c r="T2858" s="377">
        <f>(1/(1-'Assumptions (T&amp;D)'!T$26))*(T2695+T2805+(T2696-T2805-T2696*'Assumptions (T&amp;D)'!$C$25)*'Assumptions (T&amp;D)'!$C$22)</f>
        <v>6.615743084</v>
      </c>
      <c r="U2858" s="377">
        <f>(1/(1-'Assumptions (T&amp;D)'!U$26))*(U2695+U2805+(U2696-U2805-U2696*'Assumptions (T&amp;D)'!$C$25)*'Assumptions (T&amp;D)'!$C$22)</f>
        <v>5.603873089</v>
      </c>
      <c r="V2858" s="377">
        <f>(1/(1-'Assumptions (T&amp;D)'!V$26))*(V2695+V2805+(V2696-V2805-V2696*'Assumptions (T&amp;D)'!$C$25)*'Assumptions (T&amp;D)'!$C$22)</f>
        <v>6.134889405</v>
      </c>
      <c r="W2858" s="377">
        <f>(1/(1-'Assumptions (T&amp;D)'!W$26))*(W2695+W2805+(W2696-W2805-W2696*'Assumptions (T&amp;D)'!$C$25)*'Assumptions (T&amp;D)'!$C$22)</f>
        <v>6.455276921</v>
      </c>
      <c r="X2858" s="377">
        <f>(1/(1-'Assumptions (T&amp;D)'!X$26))*(X2695+X2805+(X2696-X2805-X2696*'Assumptions (T&amp;D)'!$C$25)*'Assumptions (T&amp;D)'!$C$22)</f>
        <v>6.686021463</v>
      </c>
      <c r="Y2858" s="377">
        <f>(1/(1-'Assumptions (T&amp;D)'!Y$26))*(Y2695+Y2805+(Y2696-Y2805-Y2696*'Assumptions (T&amp;D)'!$C$25)*'Assumptions (T&amp;D)'!$C$22)</f>
        <v>6.96782619</v>
      </c>
      <c r="Z2858" s="377">
        <f>(1/(1-'Assumptions (T&amp;D)'!Z$26))*(Z2695+Z2805+(Z2696-Z2805-Z2696*'Assumptions (T&amp;D)'!$C$25)*'Assumptions (T&amp;D)'!$C$22)</f>
        <v>7.257777742</v>
      </c>
      <c r="AA2858" s="377">
        <f>(1/(1-'Assumptions (T&amp;D)'!AA$26))*(AA2695+AA2805+(AA2696-AA2805-AA2696*'Assumptions (T&amp;D)'!$C$25)*'Assumptions (T&amp;D)'!$C$22)</f>
        <v>7.556087985</v>
      </c>
      <c r="AB2858" s="377">
        <f>(1/(1-'Assumptions (T&amp;D)'!AB$26))*(AB2695+AB2805+(AB2696-AB2805-AB2696*'Assumptions (T&amp;D)'!$C$25)*'Assumptions (T&amp;D)'!$C$22)</f>
        <v>7.862973978</v>
      </c>
      <c r="AC2858" s="377">
        <f>(1/(1-'Assumptions (T&amp;D)'!AC$26))*(AC2695+AC2805+(AC2696-AC2805-AC2696*'Assumptions (T&amp;D)'!$C$25)*'Assumptions (T&amp;D)'!$C$22)</f>
        <v>8.179436627</v>
      </c>
      <c r="AD2858" s="377">
        <f>(1/(1-'Assumptions (T&amp;D)'!AD$26))*(AD2695+AD2805+(AD2696-AD2805-AD2696*'Assumptions (T&amp;D)'!$C$25)*'Assumptions (T&amp;D)'!$C$22)</f>
        <v>8.505882625</v>
      </c>
      <c r="AE2858" s="377">
        <f>(1/(1-'Assumptions (T&amp;D)'!AE$26))*(AE2695+AE2805+(AE2696-AE2805-AE2696*'Assumptions (T&amp;D)'!$C$25)*'Assumptions (T&amp;D)'!$C$22)</f>
        <v>8.83985198</v>
      </c>
      <c r="AF2858" s="377">
        <f>(1/(1-'Assumptions (T&amp;D)'!AF$26))*(AF2695+AF2805+(AF2696-AF2805-AF2696*'Assumptions (T&amp;D)'!$C$25)*'Assumptions (T&amp;D)'!$C$22)</f>
        <v>9.201431815</v>
      </c>
      <c r="AG2858" s="377">
        <f>(1/(1-'Assumptions (T&amp;D)'!AG$26))*(AG2695+AG2805+(AG2696-AG2805-AG2696*'Assumptions (T&amp;D)'!$C$25)*'Assumptions (T&amp;D)'!$C$22)</f>
        <v>9.548475248</v>
      </c>
      <c r="AH2858" s="377">
        <f>(1/(1-'Assumptions (T&amp;D)'!AH$26))*(AH2695+AH2805+(AH2696-AH2805-AH2696*'Assumptions (T&amp;D)'!$C$25)*'Assumptions (T&amp;D)'!$C$22)</f>
        <v>9.886950903</v>
      </c>
      <c r="AI2858" s="377">
        <f>(1/(1-'Assumptions (T&amp;D)'!AI$26))*(AI2695+AI2805+(AI2696-AI2805-AI2696*'Assumptions (T&amp;D)'!$C$25)*'Assumptions (T&amp;D)'!$C$22)</f>
        <v>10.21765543</v>
      </c>
      <c r="AJ2858" s="377">
        <f>(1/(1-'Assumptions (T&amp;D)'!AJ$26))*(AJ2695+AJ2805+(AJ2696-AJ2805-AJ2696*'Assumptions (T&amp;D)'!$C$25)*'Assumptions (T&amp;D)'!$C$22)</f>
        <v>10.57142704</v>
      </c>
      <c r="AK2858" s="377">
        <f>(1/(1-'Assumptions (T&amp;D)'!AK$26))*(AK2695+AK2805+(AK2696-AK2805-AK2696*'Assumptions (T&amp;D)'!$C$25)*'Assumptions (T&amp;D)'!$C$22)</f>
        <v>10.96558782</v>
      </c>
      <c r="AL2858" s="377">
        <f>(1/(1-'Assumptions (T&amp;D)'!AL$26))*(AL2695+AL2805+(AL2696-AL2805-AL2696*'Assumptions (T&amp;D)'!$C$25)*'Assumptions (T&amp;D)'!$C$22)</f>
        <v>11.39517848</v>
      </c>
      <c r="AM2858" s="377">
        <f>(1/(1-'Assumptions (T&amp;D)'!AM$26))*(AM2695+AM2805+(AM2696-AM2805-AM2696*'Assumptions (T&amp;D)'!$C$25)*'Assumptions (T&amp;D)'!$C$22)</f>
        <v>11.86019834</v>
      </c>
      <c r="AN2858" s="377">
        <f>(1/(1-'Assumptions (T&amp;D)'!AN$26))*(AN2695+AN2805+(AN2696-AN2805-AN2696*'Assumptions (T&amp;D)'!$C$25)*'Assumptions (T&amp;D)'!$C$22)</f>
        <v>12.30757722</v>
      </c>
      <c r="AO2858" s="377">
        <f>(1/(1-'Assumptions (T&amp;D)'!AO$26))*(AO2695+AO2805+(AO2696-AO2805-AO2696*'Assumptions (T&amp;D)'!$C$25)*'Assumptions (T&amp;D)'!$C$22)</f>
        <v>12.72250463</v>
      </c>
      <c r="AP2858" s="377">
        <f>(1/(1-'Assumptions (T&amp;D)'!AP$26))*(AP2695+AP2805+(AP2696-AP2805-AP2696*'Assumptions (T&amp;D)'!$C$25)*'Assumptions (T&amp;D)'!$C$22)</f>
        <v>13.14852934</v>
      </c>
      <c r="AQ2858" s="377">
        <f>(1/(1-'Assumptions (T&amp;D)'!AQ$26))*(AQ2695+AQ2805+(AQ2696-AQ2805-AQ2696*'Assumptions (T&amp;D)'!$C$25)*'Assumptions (T&amp;D)'!$C$22)</f>
        <v>13.6183675</v>
      </c>
      <c r="AR2858" s="377">
        <f>(1/(1-'Assumptions (T&amp;D)'!AR$26))*(AR2695+AR2805+(AR2696-AR2805-AR2696*'Assumptions (T&amp;D)'!$C$25)*'Assumptions (T&amp;D)'!$C$22)</f>
        <v>14.03802344</v>
      </c>
      <c r="AS2858" s="377">
        <f>(1/(1-'Assumptions (T&amp;D)'!AS$26))*(AS2695+AS2805+(AS2696-AS2805-AS2696*'Assumptions (T&amp;D)'!$C$25)*'Assumptions (T&amp;D)'!$C$22)</f>
        <v>14.52682108</v>
      </c>
      <c r="AT2858" s="377">
        <f>(1/(1-'Assumptions (T&amp;D)'!AT$26))*(AT2695+AT2805+(AT2696-AT2805-AT2696*'Assumptions (T&amp;D)'!$C$25)*'Assumptions (T&amp;D)'!$C$22)</f>
        <v>15.01357918</v>
      </c>
      <c r="AU2858" s="377">
        <f>(1/(1-'Assumptions (T&amp;D)'!AU$26))*(AU2695+AU2805+(AU2696-AU2805-AU2696*'Assumptions (T&amp;D)'!$C$25)*'Assumptions (T&amp;D)'!$C$22)</f>
        <v>15.4922909</v>
      </c>
      <c r="AV2858" s="377">
        <f>(1/(1-'Assumptions (T&amp;D)'!AV$26))*(AV2695+AV2805+(AV2696-AV2805-AV2696*'Assumptions (T&amp;D)'!$C$25)*'Assumptions (T&amp;D)'!$C$22)</f>
        <v>16.00416961</v>
      </c>
      <c r="AW2858" s="377">
        <f>(1/(1-'Assumptions (T&amp;D)'!AW$26))*(AW2695+AW2805+(AW2696-AW2805-AW2696*'Assumptions (T&amp;D)'!$C$25)*'Assumptions (T&amp;D)'!$C$22)</f>
        <v>16.49665312</v>
      </c>
      <c r="AX2858" s="377">
        <f>(1/(1-'Assumptions (T&amp;D)'!AX$26))*(AX2695+AX2805+(AX2696-AX2805-AX2696*'Assumptions (T&amp;D)'!$C$25)*'Assumptions (T&amp;D)'!$C$22)</f>
        <v>16.94648804</v>
      </c>
      <c r="AY2858" s="377">
        <f>(1/(1-'Assumptions (T&amp;D)'!AY$26))*(AY2695+AY2805+(AY2696-AY2805-AY2696*'Assumptions (T&amp;D)'!$C$25)*'Assumptions (T&amp;D)'!$C$22)</f>
        <v>17.41021895</v>
      </c>
      <c r="AZ2858" s="377">
        <f>(1/(1-'Assumptions (T&amp;D)'!AZ$26))*(AZ2695+AZ2805+(AZ2696-AZ2805-AZ2696*'Assumptions (T&amp;D)'!$C$25)*'Assumptions (T&amp;D)'!$C$22)</f>
        <v>17.89016561</v>
      </c>
      <c r="BA2858" s="377">
        <f>(1/(1-'Assumptions (T&amp;D)'!BA$26))*(BA2695+BA2805+(BA2696-BA2805-BA2696*'Assumptions (T&amp;D)'!$C$25)*'Assumptions (T&amp;D)'!$C$22)</f>
        <v>18.37464115</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7.006338635</v>
      </c>
      <c r="D2859" s="372">
        <f>IF(D2858-D2695-D2806-D2753&gt;0,(1-'Assumptions (T&amp;D)'!D$26)*(D2858-D2695-D2806+D2753)-D2700+D2701+Model!D2806,D2858-D2695-D2700+D2701+D2753)</f>
        <v>6.90535243</v>
      </c>
      <c r="E2859" s="372">
        <f>IF(E2858-E2695-E2806-E2753&gt;0,(1-'Assumptions (T&amp;D)'!E$26)*(E2858-E2695-E2806+E2753)-E2700+E2701+Model!E2806,E2858-E2695-E2700+E2701+E2753)</f>
        <v>12.26106705</v>
      </c>
      <c r="F2859" s="372">
        <f>IF(F2858-F2695-F2806-F2753&gt;0,(1-'Assumptions (T&amp;D)'!F$26)*(F2858-F2695-F2806+F2753)-F2700+F2701+Model!F2806,F2858-F2695-F2700+F2701+F2753)</f>
        <v>17.05203783</v>
      </c>
      <c r="G2859" s="372">
        <f>IF(G2858-G2695-G2806-G2753&gt;0,(1-'Assumptions (T&amp;D)'!G$26)*(G2858-G2695-G2806+G2753)-G2700+G2701+Model!G2806,G2858-G2695-G2700+G2701+G2753)</f>
        <v>8.882223164</v>
      </c>
      <c r="H2859" s="372">
        <f>IF(H2858-H2695-H2806-H2753&gt;0,(1-'Assumptions (T&amp;D)'!H$26)*(H2858-H2695-H2806+H2753)-H2700+H2701+Model!H2806,H2858-H2695-H2700+H2701+H2753)</f>
        <v>9.212219198</v>
      </c>
      <c r="I2859" s="372">
        <f>IF(I2858-I2695-I2806-I2753&gt;0,(1-'Assumptions (T&amp;D)'!I$26)*(I2858-I2695-I2806+I2753)-I2700+I2701+Model!I2806,I2858-I2695-I2700+I2701+I2753)</f>
        <v>9.551338997</v>
      </c>
      <c r="J2859" s="372">
        <f>IF(J2858-J2695-J2806-J2753&gt;0,(1-'Assumptions (T&amp;D)'!J$26)*(J2858-J2695-J2806+J2753)-J2700+J2701+Model!J2806,J2858-J2695-J2700+J2701+J2753)</f>
        <v>10.76686977</v>
      </c>
      <c r="K2859" s="372">
        <f>IF(K2858-K2695-K2806-K2753&gt;0,(1-'Assumptions (T&amp;D)'!K$26)*(K2858-K2695-K2806+K2753)-K2700+K2701+Model!K2806,K2858-K2695-K2700+K2701+K2753)</f>
        <v>10.74095894</v>
      </c>
      <c r="L2859" s="372">
        <f>IF(L2858-L2695-L2806-L2753&gt;0,(1-'Assumptions (T&amp;D)'!L$26)*(L2858-L2695-L2806+L2753)-L2700+L2701+Model!L2806,L2858-L2695-L2700+L2701+L2753)</f>
        <v>11.63515253</v>
      </c>
      <c r="M2859" s="372">
        <f>IF(M2858-M2695-M2806-M2753&gt;0,(1-'Assumptions (T&amp;D)'!M$26)*(M2858-M2695-M2806+M2753)-M2700+M2701+Model!M2806,M2858-M2695-M2700+M2701+M2753)</f>
        <v>12.40905485</v>
      </c>
      <c r="N2859" s="372">
        <f>IF(N2858-N2695-N2806-N2753&gt;0,(1-'Assumptions (T&amp;D)'!N$26)*(N2858-N2695-N2806+N2753)-N2700+N2701+Model!N2806,N2858-N2695-N2700+N2701+N2753)</f>
        <v>13.02316851</v>
      </c>
      <c r="O2859" s="372">
        <f>IF(O2858-O2695-O2806-O2753&gt;0,(1-'Assumptions (T&amp;D)'!O$26)*(O2858-O2695-O2806+O2753)-O2700+O2701+Model!O2806,O2858-O2695-O2700+O2701+O2753)</f>
        <v>14.13903144</v>
      </c>
      <c r="P2859" s="372">
        <f>IF(P2858-P2695-P2806-P2753&gt;0,(1-'Assumptions (T&amp;D)'!P$26)*(P2858-P2695-P2806+P2753)-P2700+P2701+Model!P2806,P2858-P2695-P2700+P2701+P2753)</f>
        <v>14.91371516</v>
      </c>
      <c r="Q2859" s="372">
        <f>IF(Q2858-Q2695-Q2806-Q2753&gt;0,(1-'Assumptions (T&amp;D)'!Q$26)*(Q2858-Q2695-Q2806+Q2753)-Q2700+Q2701+Model!Q2806,Q2858-Q2695-Q2700+Q2701+Q2753)</f>
        <v>17.18008457</v>
      </c>
      <c r="R2859" s="372">
        <f>IF(R2858-R2695-R2806-R2753&gt;0,(1-'Assumptions (T&amp;D)'!R$26)*(R2858-R2695-R2806+R2753)-R2700+R2701+Model!R2806,R2858-R2695-R2700+R2701+R2753)</f>
        <v>19.72168338</v>
      </c>
      <c r="S2859" s="372">
        <f>IF(S2858-S2695-S2806-S2753&gt;0,(1-'Assumptions (T&amp;D)'!S$26)*(S2858-S2695-S2806+S2753)-S2700+S2701+Model!S2806,S2858-S2695-S2700+S2701+S2753)</f>
        <v>21.51295146</v>
      </c>
      <c r="T2859" s="372">
        <f>IF(T2858-T2695-T2806-T2753&gt;0,(1-'Assumptions (T&amp;D)'!T$26)*(T2858-T2695-T2806+T2753)-T2700+T2701+Model!T2806,T2858-T2695-T2700+T2701+T2753)</f>
        <v>0.007216894862</v>
      </c>
      <c r="U2859" s="372">
        <f>IF(U2858-U2695-U2806-U2753&gt;0,(1-'Assumptions (T&amp;D)'!U$26)*(U2858-U2695-U2806+U2753)-U2700+U2701+Model!U2806,U2858-U2695-U2700+U2701+U2753)</f>
        <v>-0.6828070108</v>
      </c>
      <c r="V2859" s="372">
        <f>IF(V2858-V2695-V2806-V2753&gt;0,(1-'Assumptions (T&amp;D)'!V$26)*(V2858-V2695-V2806+V2753)-V2700+V2701+Model!V2806,V2858-V2695-V2700+V2701+V2753)</f>
        <v>-0.6411249665</v>
      </c>
      <c r="W2859" s="372">
        <f>IF(W2858-W2695-W2806-W2753&gt;0,(1-'Assumptions (T&amp;D)'!W$26)*(W2858-W2695-W2806+W2753)-W2700+W2701+Model!W2806,W2858-W2695-W2700+W2701+W2753)</f>
        <v>-0.6437020259</v>
      </c>
      <c r="X2859" s="372">
        <f>IF(X2858-X2695-X2806-X2753&gt;0,(1-'Assumptions (T&amp;D)'!X$26)*(X2858-X2695-X2806+X2753)-X2700+X2701+Model!X2806,X2858-X2695-X2700+X2701+X2753)</f>
        <v>-0.709666247</v>
      </c>
      <c r="Y2859" s="372">
        <f>IF(Y2858-Y2695-Y2806-Y2753&gt;0,(1-'Assumptions (T&amp;D)'!Y$26)*(Y2858-Y2695-Y2806+Y2753)-Y2700+Y2701+Model!Y2806,Y2858-Y2695-Y2700+Y2701+Y2753)</f>
        <v>-0.7059024985</v>
      </c>
      <c r="Z2859" s="372">
        <f>IF(Z2858-Z2695-Z2806-Z2753&gt;0,(1-'Assumptions (T&amp;D)'!Z$26)*(Z2858-Z2695-Z2806+Z2753)-Z2700+Z2701+Model!Z2806,Z2858-Z2695-Z2700+Z2701+Z2753)</f>
        <v>-0.7010975243</v>
      </c>
      <c r="AA2859" s="372">
        <f>IF(AA2858-AA2695-AA2806-AA2753&gt;0,(1-'Assumptions (T&amp;D)'!AA$26)*(AA2858-AA2695-AA2806+AA2753)-AA2700+AA2701+Model!AA2806,AA2858-AA2695-AA2700+AA2701+AA2753)</f>
        <v>-0.6969826394</v>
      </c>
      <c r="AB2859" s="372">
        <f>IF(AB2858-AB2695-AB2806-AB2753&gt;0,(1-'Assumptions (T&amp;D)'!AB$26)*(AB2858-AB2695-AB2806+AB2753)-AB2700+AB2701+Model!AB2806,AB2858-AB2695-AB2700+AB2701+AB2753)</f>
        <v>-0.6888809565</v>
      </c>
      <c r="AC2859" s="372">
        <f>IF(AC2858-AC2695-AC2806-AC2753&gt;0,(1-'Assumptions (T&amp;D)'!AC$26)*(AC2858-AC2695-AC2806+AC2753)-AC2700+AC2701+Model!AC2806,AC2858-AC2695-AC2700+AC2701+AC2753)</f>
        <v>-0.6761089197</v>
      </c>
      <c r="AD2859" s="372">
        <f>IF(AD2858-AD2695-AD2806-AD2753&gt;0,(1-'Assumptions (T&amp;D)'!AD$26)*(AD2858-AD2695-AD2806+AD2753)-AD2700+AD2701+Model!AD2806,AD2858-AD2695-AD2700+AD2701+AD2753)</f>
        <v>-0.6674859831</v>
      </c>
      <c r="AE2859" s="372">
        <f>IF(AE2858-AE2695-AE2806-AE2753&gt;0,(1-'Assumptions (T&amp;D)'!AE$26)*(AE2858-AE2695-AE2806+AE2753)-AE2700+AE2701+Model!AE2806,AE2858-AE2695-AE2700+AE2701+AE2753)</f>
        <v>-0.5600525619</v>
      </c>
      <c r="AF2859" s="372">
        <f>IF(AF2858-AF2695-AF2806-AF2753&gt;0,(1-'Assumptions (T&amp;D)'!AF$26)*(AF2858-AF2695-AF2806+AF2753)-AF2700+AF2701+Model!AF2806,AF2858-AF2695-AF2700+AF2701+AF2753)</f>
        <v>-0.7592488231</v>
      </c>
      <c r="AG2859" s="372">
        <f>IF(AG2858-AG2695-AG2806-AG2753&gt;0,(1-'Assumptions (T&amp;D)'!AG$26)*(AG2858-AG2695-AG2806+AG2753)-AG2700+AG2701+Model!AG2806,AG2858-AG2695-AG2700+AG2701+AG2753)</f>
        <v>-0.5057175854</v>
      </c>
      <c r="AH2859" s="372">
        <f>IF(AH2858-AH2695-AH2806-AH2753&gt;0,(1-'Assumptions (T&amp;D)'!AH$26)*(AH2858-AH2695-AH2806+AH2753)-AH2700+AH2701+Model!AH2806,AH2858-AH2695-AH2700+AH2701+AH2753)</f>
        <v>-0.4746699151</v>
      </c>
      <c r="AI2859" s="372">
        <f>IF(AI2858-AI2695-AI2806-AI2753&gt;0,(1-'Assumptions (T&amp;D)'!AI$26)*(AI2858-AI2695-AI2806+AI2753)-AI2700+AI2701+Model!AI2806,AI2858-AI2695-AI2700+AI2701+AI2753)</f>
        <v>-0.3731469798</v>
      </c>
      <c r="AJ2859" s="372">
        <f>IF(AJ2858-AJ2695-AJ2806-AJ2753&gt;0,(1-'Assumptions (T&amp;D)'!AJ$26)*(AJ2858-AJ2695-AJ2806+AJ2753)-AJ2700+AJ2701+Model!AJ2806,AJ2858-AJ2695-AJ2700+AJ2701+AJ2753)</f>
        <v>-0.5787722069</v>
      </c>
      <c r="AK2859" s="372">
        <f>IF(AK2858-AK2695-AK2806-AK2753&gt;0,(1-'Assumptions (T&amp;D)'!AK$26)*(AK2858-AK2695-AK2806+AK2753)-AK2700+AK2701+Model!AK2806,AK2858-AK2695-AK2700+AK2701+AK2753)</f>
        <v>-0.6709260869</v>
      </c>
      <c r="AL2859" s="372">
        <f>IF(AL2858-AL2695-AL2806-AL2753&gt;0,(1-'Assumptions (T&amp;D)'!AL$26)*(AL2858-AL2695-AL2806+AL2753)-AL2700+AL2701+Model!AL2806,AL2858-AL2695-AL2700+AL2701+AL2753)</f>
        <v>-1.000035356</v>
      </c>
      <c r="AM2859" s="372">
        <f>IF(AM2858-AM2695-AM2806-AM2753&gt;0,(1-'Assumptions (T&amp;D)'!AM$26)*(AM2858-AM2695-AM2806+AM2753)-AM2700+AM2701+Model!AM2806,AM2858-AM2695-AM2700+AM2701+AM2753)</f>
        <v>-1.515179973</v>
      </c>
      <c r="AN2859" s="372">
        <f>IF(AN2858-AN2695-AN2806-AN2753&gt;0,(1-'Assumptions (T&amp;D)'!AN$26)*(AN2858-AN2695-AN2806+AN2753)-AN2700+AN2701+Model!AN2806,AN2858-AN2695-AN2700+AN2701+AN2753)</f>
        <v>-1.037267684</v>
      </c>
      <c r="AO2859" s="372">
        <f>IF(AO2858-AO2695-AO2806-AO2753&gt;0,(1-'Assumptions (T&amp;D)'!AO$26)*(AO2858-AO2695-AO2806+AO2753)-AO2700+AO2701+Model!AO2806,AO2858-AO2695-AO2700+AO2701+AO2753)</f>
        <v>-0.3860872581</v>
      </c>
      <c r="AP2859" s="372">
        <f>IF(AP2858-AP2695-AP2806-AP2753&gt;0,(1-'Assumptions (T&amp;D)'!AP$26)*(AP2858-AP2695-AP2806+AP2753)-AP2700+AP2701+Model!AP2806,AP2858-AP2695-AP2700+AP2701+AP2753)</f>
        <v>-0.3032942238</v>
      </c>
      <c r="AQ2859" s="372">
        <f>IF(AQ2858-AQ2695-AQ2806-AQ2753&gt;0,(1-'Assumptions (T&amp;D)'!AQ$26)*(AQ2858-AQ2695-AQ2806+AQ2753)-AQ2700+AQ2701+Model!AQ2806,AQ2858-AQ2695-AQ2700+AQ2701+AQ2753)</f>
        <v>-0.784260798</v>
      </c>
      <c r="AR2859" s="372">
        <f>IF(AR2858-AR2695-AR2806-AR2753&gt;0,(1-'Assumptions (T&amp;D)'!AR$26)*(AR2858-AR2695-AR2806+AR2753)-AR2700+AR2701+Model!AR2806,AR2858-AR2695-AR2700+AR2701+AR2753)</f>
        <v>-0.1025119464</v>
      </c>
      <c r="AS2859" s="372">
        <f>IF(AS2858-AS2695-AS2806-AS2753&gt;0,(1-'Assumptions (T&amp;D)'!AS$26)*(AS2858-AS2695-AS2806+AS2753)-AS2700+AS2701+Model!AS2806,AS2858-AS2695-AS2700+AS2701+AS2753)</f>
        <v>-0.9487471423</v>
      </c>
      <c r="AT2859" s="372">
        <f>IF(AT2858-AT2695-AT2806-AT2753&gt;0,(1-'Assumptions (T&amp;D)'!AT$26)*(AT2858-AT2695-AT2806+AT2753)-AT2700+AT2701+Model!AT2806,AT2858-AT2695-AT2700+AT2701+AT2753)</f>
        <v>-1.660688325</v>
      </c>
      <c r="AU2859" s="372">
        <f>IF(AU2858-AU2695-AU2806-AU2753&gt;0,(1-'Assumptions (T&amp;D)'!AU$26)*(AU2858-AU2695-AU2806+AU2753)-AU2700+AU2701+Model!AU2806,AU2858-AU2695-AU2700+AU2701+AU2753)</f>
        <v>-1.224593402</v>
      </c>
      <c r="AV2859" s="372">
        <f>IF(AV2858-AV2695-AV2806-AV2753&gt;0,(1-'Assumptions (T&amp;D)'!AV$26)*(AV2858-AV2695-AV2806+AV2753)-AV2700+AV2701+Model!AV2806,AV2858-AV2695-AV2700+AV2701+AV2753)</f>
        <v>-1.013882189</v>
      </c>
      <c r="AW2859" s="372">
        <f>IF(AW2858-AW2695-AW2806-AW2753&gt;0,(1-'Assumptions (T&amp;D)'!AW$26)*(AW2858-AW2695-AW2806+AW2753)-AW2700+AW2701+Model!AW2806,AW2858-AW2695-AW2700+AW2701+AW2753)</f>
        <v>-0.9164497207</v>
      </c>
      <c r="AX2859" s="372">
        <f>IF(AX2858-AX2695-AX2806-AX2753&gt;0,(1-'Assumptions (T&amp;D)'!AX$26)*(AX2858-AX2695-AX2806+AX2753)-AX2700+AX2701+Model!AX2806,AX2858-AX2695-AX2700+AX2701+AX2753)</f>
        <v>0.04907682476</v>
      </c>
      <c r="AY2859" s="372">
        <f>IF(AY2858-AY2695-AY2806-AY2753&gt;0,(1-'Assumptions (T&amp;D)'!AY$26)*(AY2858-AY2695-AY2806+AY2753)-AY2700+AY2701+Model!AY2806,AY2858-AY2695-AY2700+AY2701+AY2753)</f>
        <v>0.05082346949</v>
      </c>
      <c r="AZ2859" s="372">
        <f>IF(AZ2858-AZ2695-AZ2806-AZ2753&gt;0,(1-'Assumptions (T&amp;D)'!AZ$26)*(AZ2858-AZ2695-AZ2806+AZ2753)-AZ2700+AZ2701+Model!AZ2806,AZ2858-AZ2695-AZ2700+AZ2701+AZ2753)</f>
        <v>-0.01162585833</v>
      </c>
      <c r="BA2859" s="372">
        <f>IF(BA2858-BA2695-BA2806-BA2753&gt;0,(1-'Assumptions (T&amp;D)'!BA$26)*(BA2858-BA2695-BA2806+BA2753)-BA2700+BA2701+Model!BA2806,BA2858-BA2695-BA2700+BA2701+BA2753)</f>
        <v>0.1272371168</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3.854503966</v>
      </c>
      <c r="D2860" s="372">
        <f>IF(D2858-D2695-D2806-D2753&gt;0,'Assumptions (T&amp;D)'!D$26*(D2858-D2695-D2806+D2753),0)</f>
        <v>3.947684983</v>
      </c>
      <c r="E2860" s="372">
        <f>IF(E2858-E2695-E2806-E2753&gt;0,'Assumptions (T&amp;D)'!E$26*(E2858-E2695-E2806+E2753),0)</f>
        <v>6.914588978</v>
      </c>
      <c r="F2860" s="372">
        <f>IF(F2858-F2695-F2806-F2753&gt;0,'Assumptions (T&amp;D)'!F$26*(F2858-F2695-F2806+F2753),0)</f>
        <v>9.483354051</v>
      </c>
      <c r="G2860" s="372">
        <f>IF(G2858-G2695-G2806-G2753&gt;0,'Assumptions (T&amp;D)'!G$26*(G2858-G2695-G2806+G2753),0)</f>
        <v>4.889152216</v>
      </c>
      <c r="H2860" s="372">
        <f>IF(H2858-H2695-H2806-H2753&gt;0,'Assumptions (T&amp;D)'!H$26*(H2858-H2695-H2806+H2753),0)</f>
        <v>5.06205044</v>
      </c>
      <c r="I2860" s="372">
        <f>IF(I2858-I2695-I2806-I2753&gt;0,'Assumptions (T&amp;D)'!I$26*(I2858-I2695-I2806+I2753),0)</f>
        <v>5.34341377</v>
      </c>
      <c r="J2860" s="372">
        <f>IF(J2858-J2695-J2806-J2753&gt;0,'Assumptions (T&amp;D)'!J$26*(J2858-J2695-J2806+J2753),0)</f>
        <v>5.996008234</v>
      </c>
      <c r="K2860" s="372">
        <f>IF(K2858-K2695-K2806-K2753&gt;0,'Assumptions (T&amp;D)'!K$26*(K2858-K2695-K2806+K2753),0)</f>
        <v>6.004570163</v>
      </c>
      <c r="L2860" s="372">
        <f>IF(L2858-L2695-L2806-L2753&gt;0,'Assumptions (T&amp;D)'!L$26*(L2858-L2695-L2806+L2753),0)</f>
        <v>6.456528827</v>
      </c>
      <c r="M2860" s="372">
        <f>IF(M2858-M2695-M2806-M2753&gt;0,'Assumptions (T&amp;D)'!M$26*(M2858-M2695-M2806+M2753),0)</f>
        <v>6.884308843</v>
      </c>
      <c r="N2860" s="372">
        <f>IF(N2858-N2695-N2806-N2753&gt;0,'Assumptions (T&amp;D)'!N$26*(N2858-N2695-N2806+N2753),0)</f>
        <v>7.36231711</v>
      </c>
      <c r="O2860" s="372">
        <f>IF(O2858-O2695-O2806-O2753&gt;0,'Assumptions (T&amp;D)'!O$26*(O2858-O2695-O2806+O2753),0)</f>
        <v>7.948197943</v>
      </c>
      <c r="P2860" s="372">
        <f>IF(P2858-P2695-P2806-P2753&gt;0,'Assumptions (T&amp;D)'!P$26*(P2858-P2695-P2806+P2753),0)</f>
        <v>8.836240004</v>
      </c>
      <c r="Q2860" s="372">
        <f>IF(Q2858-Q2695-Q2806-Q2753&gt;0,'Assumptions (T&amp;D)'!Q$26*(Q2858-Q2695-Q2806+Q2753),0)</f>
        <v>9.95261224</v>
      </c>
      <c r="R2860" s="372">
        <f>IF(R2858-R2695-R2806-R2753&gt;0,'Assumptions (T&amp;D)'!R$26*(R2858-R2695-R2806+R2753),0)</f>
        <v>11.01872993</v>
      </c>
      <c r="S2860" s="372">
        <f>IF(S2858-S2695-S2806-S2753&gt;0,'Assumptions (T&amp;D)'!S$26*(S2858-S2695-S2806+S2753),0)</f>
        <v>12.16797422</v>
      </c>
      <c r="T2860" s="372">
        <f>IF(T2858-T2695-T2806-T2753&gt;0,'Assumptions (T&amp;D)'!T$26*(T2858-T2695-T2806+T2753),0)</f>
        <v>0.4802383659</v>
      </c>
      <c r="U2860" s="372">
        <f>IF(U2858-U2695-U2806-U2753&gt;0,'Assumptions (T&amp;D)'!U$26*(U2858-U2695-U2806+U2753),0)</f>
        <v>0.03315898742</v>
      </c>
      <c r="V2860" s="372">
        <f>IF(V2858-V2695-V2806-V2753&gt;0,'Assumptions (T&amp;D)'!V$26*(V2858-V2695-V2806+V2753),0)</f>
        <v>0.04140066807</v>
      </c>
      <c r="W2860" s="372">
        <f>IF(W2858-W2695-W2806-W2753&gt;0,'Assumptions (T&amp;D)'!W$26*(W2858-W2695-W2806+W2753),0)</f>
        <v>0.04184260205</v>
      </c>
      <c r="X2860" s="372">
        <f>IF(X2858-X2695-X2806-X2753&gt;0,'Assumptions (T&amp;D)'!X$26*(X2858-X2695-X2806+X2753),0)</f>
        <v>0.04065446968</v>
      </c>
      <c r="Y2860" s="372">
        <f>IF(Y2858-Y2695-Y2806-Y2753&gt;0,'Assumptions (T&amp;D)'!Y$26*(Y2858-Y2695-Y2806+Y2753),0)</f>
        <v>0.04422251446</v>
      </c>
      <c r="Z2860" s="372">
        <f>IF(Z2858-Z2695-Z2806-Z2753&gt;0,'Assumptions (T&amp;D)'!Z$26*(Z2858-Z2695-Z2806+Z2753),0)</f>
        <v>0.05007828986</v>
      </c>
      <c r="AA2860" s="372">
        <f>IF(AA2858-AA2695-AA2806-AA2753&gt;0,'Assumptions (T&amp;D)'!AA$26*(AA2858-AA2695-AA2806+AA2753),0)</f>
        <v>0.0538448244</v>
      </c>
      <c r="AB2860" s="372">
        <f>IF(AB2858-AB2695-AB2806-AB2753&gt;0,'Assumptions (T&amp;D)'!AB$26*(AB2858-AB2695-AB2806+AB2753),0)</f>
        <v>0.05543803542</v>
      </c>
      <c r="AC2860" s="372">
        <f>IF(AC2858-AC2695-AC2806-AC2753&gt;0,'Assumptions (T&amp;D)'!AC$26*(AC2858-AC2695-AC2806+AC2753),0)</f>
        <v>0.05895691787</v>
      </c>
      <c r="AD2860" s="372">
        <f>IF(AD2858-AD2695-AD2806-AD2753&gt;0,'Assumptions (T&amp;D)'!AD$26*(AD2858-AD2695-AD2806+AD2753),0)</f>
        <v>0.06423871582</v>
      </c>
      <c r="AE2860" s="372">
        <f>IF(AE2858-AE2695-AE2806-AE2753&gt;0,'Assumptions (T&amp;D)'!AE$26*(AE2858-AE2695-AE2806+AE2753),0)</f>
        <v>0.07049738766</v>
      </c>
      <c r="AF2860" s="372">
        <f>IF(AF2858-AF2695-AF2806-AF2753&gt;0,'Assumptions (T&amp;D)'!AF$26*(AF2858-AF2695-AF2806+AF2753),0)</f>
        <v>0.07540240821</v>
      </c>
      <c r="AG2860" s="372">
        <f>IF(AG2858-AG2695-AG2806-AG2753&gt;0,'Assumptions (T&amp;D)'!AG$26*(AG2858-AG2695-AG2806+AG2753),0)</f>
        <v>0.07596545131</v>
      </c>
      <c r="AH2860" s="372">
        <f>IF(AH2858-AH2695-AH2806-AH2753&gt;0,'Assumptions (T&amp;D)'!AH$26*(AH2858-AH2695-AH2806+AH2753),0)</f>
        <v>0.07824858651</v>
      </c>
      <c r="AI2860" s="372">
        <f>IF(AI2858-AI2695-AI2806-AI2753&gt;0,'Assumptions (T&amp;D)'!AI$26*(AI2858-AI2695-AI2806+AI2753),0)</f>
        <v>0.08054253059</v>
      </c>
      <c r="AJ2860" s="372">
        <f>IF(AJ2858-AJ2695-AJ2806-AJ2753&gt;0,'Assumptions (T&amp;D)'!AJ$26*(AJ2858-AJ2695-AJ2806+AJ2753),0)</f>
        <v>0.08952732187</v>
      </c>
      <c r="AK2860" s="372">
        <f>IF(AK2858-AK2695-AK2806-AK2753&gt;0,'Assumptions (T&amp;D)'!AK$26*(AK2858-AK2695-AK2806+AK2753),0)</f>
        <v>0.1062117757</v>
      </c>
      <c r="AL2860" s="372">
        <f>IF(AL2858-AL2695-AL2806-AL2753&gt;0,'Assumptions (T&amp;D)'!AL$26*(AL2858-AL2695-AL2806+AL2753),0)</f>
        <v>0.1151750938</v>
      </c>
      <c r="AM2860" s="372">
        <f>IF(AM2858-AM2695-AM2806-AM2753&gt;0,'Assumptions (T&amp;D)'!AM$26*(AM2858-AM2695-AM2806+AM2753),0)</f>
        <v>0.1138242213</v>
      </c>
      <c r="AN2860" s="372">
        <f>IF(AN2858-AN2695-AN2806-AN2753&gt;0,'Assumptions (T&amp;D)'!AN$26*(AN2858-AN2695-AN2806+AN2753),0)</f>
        <v>0.1117695737</v>
      </c>
      <c r="AO2860" s="372">
        <f>IF(AO2858-AO2695-AO2806-AO2753&gt;0,'Assumptions (T&amp;D)'!AO$26*(AO2858-AO2695-AO2806+AO2753),0)</f>
        <v>0.1194189764</v>
      </c>
      <c r="AP2860" s="372">
        <f>IF(AP2858-AP2695-AP2806-AP2753&gt;0,'Assumptions (T&amp;D)'!AP$26*(AP2858-AP2695-AP2806+AP2753),0)</f>
        <v>0.1370556558</v>
      </c>
      <c r="AQ2860" s="372">
        <f>IF(AQ2858-AQ2695-AQ2806-AQ2753&gt;0,'Assumptions (T&amp;D)'!AQ$26*(AQ2858-AQ2695-AQ2806+AQ2753),0)</f>
        <v>0.1526189579</v>
      </c>
      <c r="AR2860" s="372">
        <f>IF(AR2858-AR2695-AR2806-AR2753&gt;0,'Assumptions (T&amp;D)'!AR$26*(AR2858-AR2695-AR2806+AR2753),0)</f>
        <v>0.1629942089</v>
      </c>
      <c r="AS2860" s="372">
        <f>IF(AS2858-AS2695-AS2806-AS2753&gt;0,'Assumptions (T&amp;D)'!AS$26*(AS2858-AS2695-AS2806+AS2753),0)</f>
        <v>0.1778304399</v>
      </c>
      <c r="AT2860" s="372">
        <f>IF(AT2858-AT2695-AT2806-AT2753&gt;0,'Assumptions (T&amp;D)'!AT$26*(AT2858-AT2695-AT2806+AT2753),0)</f>
        <v>0.1649319524</v>
      </c>
      <c r="AU2860" s="372">
        <f>IF(AU2858-AU2695-AU2806-AU2753&gt;0,'Assumptions (T&amp;D)'!AU$26*(AU2858-AU2695-AU2806+AU2753),0)</f>
        <v>0.148476687</v>
      </c>
      <c r="AV2860" s="372">
        <f>IF(AV2858-AV2695-AV2806-AV2753&gt;0,'Assumptions (T&amp;D)'!AV$26*(AV2858-AV2695-AV2806+AV2753),0)</f>
        <v>0.1474377982</v>
      </c>
      <c r="AW2860" s="372">
        <f>IF(AW2858-AW2695-AW2806-AW2753&gt;0,'Assumptions (T&amp;D)'!AW$26*(AW2858-AW2695-AW2806+AW2753),0)</f>
        <v>0.1462048915</v>
      </c>
      <c r="AX2860" s="372">
        <f>IF(AX2858-AX2695-AX2806-AX2753&gt;0,'Assumptions (T&amp;D)'!AX$26*(AX2858-AX2695-AX2806+AX2753),0)</f>
        <v>0.1558415349</v>
      </c>
      <c r="AY2860" s="372">
        <f>IF(AY2858-AY2695-AY2806-AY2753&gt;0,'Assumptions (T&amp;D)'!AY$26*(AY2858-AY2695-AY2806+AY2753),0)</f>
        <v>0.178373764</v>
      </c>
      <c r="AZ2860" s="372">
        <f>IF(AZ2858-AZ2695-AZ2806-AZ2753&gt;0,'Assumptions (T&amp;D)'!AZ$26*(AZ2858-AZ2695-AZ2806+AZ2753),0)</f>
        <v>0.2017203021</v>
      </c>
      <c r="BA2860" s="372">
        <f>IF(BA2858-BA2695-BA2806-BA2753&gt;0,'Assumptions (T&amp;D)'!BA$26*(BA2858-BA2695-BA2806+BA2753),0)</f>
        <v>0.2238143121</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2.468365624</v>
      </c>
      <c r="D2862" s="366">
        <f>('Assumptions (T&amp;D)'!D58)*'Inflation GDP Population'!C$11/'Inflation GDP Population'!$S$11</f>
        <v>2.603757278</v>
      </c>
      <c r="E2862" s="366">
        <f>('Assumptions (T&amp;D)'!E58)*'Inflation GDP Population'!D$11/'Inflation GDP Population'!$S$11</f>
        <v>3.3467327</v>
      </c>
      <c r="F2862" s="366">
        <f>('Assumptions (T&amp;D)'!F58)*'Inflation GDP Population'!E$11/'Inflation GDP Population'!$S$11</f>
        <v>4.260789369</v>
      </c>
      <c r="G2862" s="366">
        <f>('Assumptions (T&amp;D)'!G58)*'Inflation GDP Population'!F$11/'Inflation GDP Population'!$S$11</f>
        <v>2.136741993</v>
      </c>
      <c r="H2862" s="366">
        <f>('Assumptions (T&amp;D)'!H58)*'Inflation GDP Population'!G$11/'Inflation GDP Population'!$S$11</f>
        <v>2.168128289</v>
      </c>
      <c r="I2862" s="366">
        <f>('Assumptions (T&amp;D)'!I58)*'Inflation GDP Population'!H$11/'Inflation GDP Population'!$S$11</f>
        <v>2.25893982</v>
      </c>
      <c r="J2862" s="366">
        <f>('Assumptions (T&amp;D)'!J58)*'Inflation GDP Population'!I$11/'Inflation GDP Population'!$S$11</f>
        <v>2.311214033</v>
      </c>
      <c r="K2862" s="366">
        <f>('Assumptions (T&amp;D)'!K58)*'Inflation GDP Population'!J$11/'Inflation GDP Population'!$S$11</f>
        <v>2.397833432</v>
      </c>
      <c r="L2862" s="366">
        <f>('Assumptions (T&amp;D)'!L58)*'Inflation GDP Population'!K$11/'Inflation GDP Population'!$S$11</f>
        <v>2.668476482</v>
      </c>
      <c r="M2862" s="366">
        <f>('Assumptions (T&amp;D)'!M58)*'Inflation GDP Population'!L$11/'Inflation GDP Population'!$S$11</f>
        <v>2.875170368</v>
      </c>
      <c r="N2862" s="366">
        <f>('Assumptions (T&amp;D)'!N58)*'Inflation GDP Population'!M$11/'Inflation GDP Population'!$S$11</f>
        <v>2.858386007</v>
      </c>
      <c r="O2862" s="366">
        <f>('Assumptions (T&amp;D)'!O58)*'Inflation GDP Population'!N$11/'Inflation GDP Population'!$S$11</f>
        <v>2.896399851</v>
      </c>
      <c r="P2862" s="366">
        <f>('Assumptions (T&amp;D)'!P58)*'Inflation GDP Population'!O$11/'Inflation GDP Population'!$S$11</f>
        <v>3.043625533</v>
      </c>
      <c r="Q2862" s="366">
        <f>('Assumptions (T&amp;D)'!Q58)*'Inflation GDP Population'!P$11/'Inflation GDP Population'!$S$11</f>
        <v>3.189817225</v>
      </c>
      <c r="R2862" s="366">
        <f>('Assumptions (T&amp;D)'!R58)*'Inflation GDP Population'!Q$11/'Inflation GDP Population'!$S$11</f>
        <v>3.363918028</v>
      </c>
      <c r="S2862" s="366">
        <f>('Assumptions (T&amp;D)'!S58)*'Inflation GDP Population'!R$11/'Inflation GDP Population'!$S$11</f>
        <v>3.230120015</v>
      </c>
      <c r="T2862" s="366">
        <f>('Assumptions (T&amp;D)'!T58)*'Inflation GDP Population'!S$11/'Inflation GDP Population'!$S$11</f>
        <v>3.430661658</v>
      </c>
      <c r="U2862" s="366">
        <f>('Assumptions (T&amp;D)'!U58)*'Inflation GDP Population'!T$11/'Inflation GDP Population'!$S$11</f>
        <v>3.466983475</v>
      </c>
      <c r="V2862" s="367">
        <f>('Assumptions (T&amp;D)'!V58)*'Inflation GDP Population'!U$16/'Inflation GDP Population'!$S$16</f>
        <v>3.790879224</v>
      </c>
      <c r="W2862" s="367">
        <f>('Assumptions (T&amp;D)'!W58)*'Inflation GDP Population'!V$16/'Inflation GDP Population'!$S$16</f>
        <v>3.945770747</v>
      </c>
      <c r="X2862" s="367">
        <f>('Assumptions (T&amp;D)'!X58)*'Inflation GDP Population'!W$16/'Inflation GDP Population'!$S$16</f>
        <v>4.02369171</v>
      </c>
      <c r="Y2862" s="367">
        <f>('Assumptions (T&amp;D)'!Y58)*'Inflation GDP Population'!X$16/'Inflation GDP Population'!$S$16</f>
        <v>4.138353953</v>
      </c>
      <c r="Z2862" s="367">
        <f>('Assumptions (T&amp;D)'!Z58)*'Inflation GDP Population'!Y$16/'Inflation GDP Population'!$S$16</f>
        <v>4.255975721</v>
      </c>
      <c r="AA2862" s="367">
        <f>('Assumptions (T&amp;D)'!AA58)*'Inflation GDP Population'!Z$16/'Inflation GDP Population'!$S$16</f>
        <v>4.376629186</v>
      </c>
      <c r="AB2862" s="367">
        <f>('Assumptions (T&amp;D)'!AB58)*'Inflation GDP Population'!AA$16/'Inflation GDP Population'!$S$16</f>
        <v>4.500388217</v>
      </c>
      <c r="AC2862" s="367">
        <f>('Assumptions (T&amp;D)'!AC58)*'Inflation GDP Population'!AB$16/'Inflation GDP Population'!$S$16</f>
        <v>4.62732842</v>
      </c>
      <c r="AD2862" s="367">
        <f>('Assumptions (T&amp;D)'!AD58)*'Inflation GDP Population'!AC$16/'Inflation GDP Population'!$S$16</f>
        <v>4.757527174</v>
      </c>
      <c r="AE2862" s="367">
        <f>('Assumptions (T&amp;D)'!AE58)*'Inflation GDP Population'!AD$16/'Inflation GDP Population'!$S$16</f>
        <v>4.891063674</v>
      </c>
      <c r="AF2862" s="367">
        <f>('Assumptions (T&amp;D)'!AF58)*'Inflation GDP Population'!AE$16/'Inflation GDP Population'!$S$16</f>
        <v>5.028018972</v>
      </c>
      <c r="AG2862" s="367">
        <f>('Assumptions (T&amp;D)'!AG58)*'Inflation GDP Population'!AF$16/'Inflation GDP Population'!$S$16</f>
        <v>5.16847602</v>
      </c>
      <c r="AH2862" s="367">
        <f>('Assumptions (T&amp;D)'!AH58)*'Inflation GDP Population'!AG$16/'Inflation GDP Population'!$S$16</f>
        <v>5.312519712</v>
      </c>
      <c r="AI2862" s="367">
        <f>('Assumptions (T&amp;D)'!AI58)*'Inflation GDP Population'!AH$16/'Inflation GDP Population'!$S$16</f>
        <v>5.460236931</v>
      </c>
      <c r="AJ2862" s="367">
        <f>('Assumptions (T&amp;D)'!AJ58)*'Inflation GDP Population'!AI$16/'Inflation GDP Population'!$S$16</f>
        <v>5.611716592</v>
      </c>
      <c r="AK2862" s="367">
        <f>('Assumptions (T&amp;D)'!AK58)*'Inflation GDP Population'!AJ$16/'Inflation GDP Population'!$S$16</f>
        <v>5.767049689</v>
      </c>
      <c r="AL2862" s="367">
        <f>('Assumptions (T&amp;D)'!AL58)*'Inflation GDP Population'!AK$16/'Inflation GDP Population'!$S$16</f>
        <v>5.926329342</v>
      </c>
      <c r="AM2862" s="367">
        <f>('Assumptions (T&amp;D)'!AM58)*'Inflation GDP Population'!AL$16/'Inflation GDP Population'!$S$16</f>
        <v>6.089650848</v>
      </c>
      <c r="AN2862" s="367">
        <f>('Assumptions (T&amp;D)'!AN58)*'Inflation GDP Population'!AM$16/'Inflation GDP Population'!$S$16</f>
        <v>6.257111726</v>
      </c>
      <c r="AO2862" s="367">
        <f>('Assumptions (T&amp;D)'!AO58)*'Inflation GDP Population'!AN$16/'Inflation GDP Population'!$S$16</f>
        <v>6.428811773</v>
      </c>
      <c r="AP2862" s="367">
        <f>('Assumptions (T&amp;D)'!AP58)*'Inflation GDP Population'!AO$16/'Inflation GDP Population'!$S$16</f>
        <v>6.604853111</v>
      </c>
      <c r="AQ2862" s="367">
        <f>('Assumptions (T&amp;D)'!AQ58)*'Inflation GDP Population'!AP$16/'Inflation GDP Population'!$S$16</f>
        <v>6.785340245</v>
      </c>
      <c r="AR2862" s="367">
        <f>('Assumptions (T&amp;D)'!AR58)*'Inflation GDP Population'!AQ$16/'Inflation GDP Population'!$S$16</f>
        <v>6.970380112</v>
      </c>
      <c r="AS2862" s="367">
        <f>('Assumptions (T&amp;D)'!AS58)*'Inflation GDP Population'!AR$16/'Inflation GDP Population'!$S$16</f>
        <v>7.16008214</v>
      </c>
      <c r="AT2862" s="367">
        <f>('Assumptions (T&amp;D)'!AT58)*'Inflation GDP Population'!AS$16/'Inflation GDP Population'!$S$16</f>
        <v>7.354558303</v>
      </c>
      <c r="AU2862" s="367">
        <f>('Assumptions (T&amp;D)'!AU58)*'Inflation GDP Population'!AT$16/'Inflation GDP Population'!$S$16</f>
        <v>7.553923179</v>
      </c>
      <c r="AV2862" s="367">
        <f>('Assumptions (T&amp;D)'!AV58)*'Inflation GDP Population'!AU$16/'Inflation GDP Population'!$S$16</f>
        <v>7.758294011</v>
      </c>
      <c r="AW2862" s="367">
        <f>('Assumptions (T&amp;D)'!AW58)*'Inflation GDP Population'!AV$16/'Inflation GDP Population'!$S$16</f>
        <v>7.967790764</v>
      </c>
      <c r="AX2862" s="367">
        <f>('Assumptions (T&amp;D)'!AX58)*'Inflation GDP Population'!AW$16/'Inflation GDP Population'!$S$16</f>
        <v>8.182536192</v>
      </c>
      <c r="AY2862" s="367">
        <f>('Assumptions (T&amp;D)'!AY58)*'Inflation GDP Population'!AX$16/'Inflation GDP Population'!$S$16</f>
        <v>8.402655894</v>
      </c>
      <c r="AZ2862" s="367">
        <f>('Assumptions (T&amp;D)'!AZ58)*'Inflation GDP Population'!AY$16/'Inflation GDP Population'!$S$16</f>
        <v>8.628278386</v>
      </c>
      <c r="BA2862" s="367">
        <f>('Assumptions (T&amp;D)'!BA58)*'Inflation GDP Population'!AZ$16/'Inflation GDP Population'!$S$16</f>
        <v>8.859535164</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499.6738428</v>
      </c>
      <c r="D2863" s="379">
        <f>'Assumptions (T&amp;D)'!D66*(2+'Assumptions (T&amp;D)'!D9)</f>
        <v>526.4402103</v>
      </c>
      <c r="E2863" s="379">
        <f>'Assumptions (T&amp;D)'!E66*(2+'Assumptions (T&amp;D)'!E9)</f>
        <v>484.627639</v>
      </c>
      <c r="F2863" s="379">
        <f>'Assumptions (T&amp;D)'!F66*(2+'Assumptions (T&amp;D)'!F9)</f>
        <v>489.9932304</v>
      </c>
      <c r="G2863" s="379">
        <f>'Assumptions (T&amp;D)'!G66*(2+'Assumptions (T&amp;D)'!G9)</f>
        <v>577.1034394</v>
      </c>
      <c r="H2863" s="379">
        <f>'Assumptions (T&amp;D)'!H66*(2+'Assumptions (T&amp;D)'!H9)</f>
        <v>611.3603813</v>
      </c>
      <c r="I2863" s="379">
        <f>'Assumptions (T&amp;D)'!I66*(2+'Assumptions (T&amp;D)'!I9)</f>
        <v>639.3553018</v>
      </c>
      <c r="J2863" s="379">
        <f>'Assumptions (T&amp;D)'!J66*(2+'Assumptions (T&amp;D)'!J9)</f>
        <v>664.4431514</v>
      </c>
      <c r="K2863" s="379">
        <f>'Assumptions (T&amp;D)'!K66*(2+'Assumptions (T&amp;D)'!K9)</f>
        <v>707.1054085</v>
      </c>
      <c r="L2863" s="379">
        <f>'Assumptions (T&amp;D)'!L66*(2+'Assumptions (T&amp;D)'!L9)</f>
        <v>746.0288448</v>
      </c>
      <c r="M2863" s="379">
        <f>'Assumptions (T&amp;D)'!M66*(2+'Assumptions (T&amp;D)'!M9)</f>
        <v>792.9617136</v>
      </c>
      <c r="N2863" s="379">
        <f>'Assumptions (T&amp;D)'!N66*(2+'Assumptions (T&amp;D)'!N9)</f>
        <v>822.2776777</v>
      </c>
      <c r="O2863" s="379">
        <f>'Assumptions (T&amp;D)'!O66*(2+'Assumptions (T&amp;D)'!O9)</f>
        <v>859.1830707</v>
      </c>
      <c r="P2863" s="379">
        <f>'Assumptions (T&amp;D)'!P66*(2+'Assumptions (T&amp;D)'!P9)</f>
        <v>897.3889747</v>
      </c>
      <c r="Q2863" s="379">
        <f>'Assumptions (T&amp;D)'!Q66*(2+'Assumptions (T&amp;D)'!Q9)</f>
        <v>935.4949438</v>
      </c>
      <c r="R2863" s="379">
        <f>'Assumptions (T&amp;D)'!R66*(2+'Assumptions (T&amp;D)'!R9)</f>
        <v>982.0492454</v>
      </c>
      <c r="S2863" s="379">
        <f>'Assumptions (T&amp;D)'!S66*(2+'Assumptions (T&amp;D)'!S9)</f>
        <v>1030.42106</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2.712811136</v>
      </c>
      <c r="D2864" s="371">
        <f>'Assumptions (T&amp;D)'!D68/('Assumptions (T&amp;D)'!D9)</f>
        <v>2.976608304</v>
      </c>
      <c r="E2864" s="371">
        <f>'Assumptions (T&amp;D)'!E68/('Assumptions (T&amp;D)'!E9)</f>
        <v>5.081976775</v>
      </c>
      <c r="F2864" s="371">
        <f>'Assumptions (T&amp;D)'!F68/('Assumptions (T&amp;D)'!F9)</f>
        <v>7.922773734</v>
      </c>
      <c r="G2864" s="371">
        <f>'Assumptions (T&amp;D)'!G68/('Assumptions (T&amp;D)'!G9)</f>
        <v>3.953953055</v>
      </c>
      <c r="H2864" s="371">
        <f>'Assumptions (T&amp;D)'!H68/('Assumptions (T&amp;D)'!H9)</f>
        <v>4.403964827</v>
      </c>
      <c r="I2864" s="371">
        <f>'Assumptions (T&amp;D)'!I68/('Assumptions (T&amp;D)'!I9)</f>
        <v>4.825307248</v>
      </c>
      <c r="J2864" s="371">
        <f>'Assumptions (T&amp;D)'!J68/('Assumptions (T&amp;D)'!J9)</f>
        <v>5.440456884</v>
      </c>
      <c r="K2864" s="371">
        <f>'Assumptions (T&amp;D)'!K68/('Assumptions (T&amp;D)'!K9)</f>
        <v>5.025093345</v>
      </c>
      <c r="L2864" s="371">
        <f>'Assumptions (T&amp;D)'!L68/('Assumptions (T&amp;D)'!L9)</f>
        <v>4.934703161</v>
      </c>
      <c r="M2864" s="371">
        <f>'Assumptions (T&amp;D)'!M68/('Assumptions (T&amp;D)'!M9)</f>
        <v>6.523896364</v>
      </c>
      <c r="N2864" s="371">
        <f>'Assumptions (T&amp;D)'!N68/('Assumptions (T&amp;D)'!N9)</f>
        <v>5.887959819</v>
      </c>
      <c r="O2864" s="371">
        <f>'Assumptions (T&amp;D)'!O68/('Assumptions (T&amp;D)'!O9)</f>
        <v>6.310301997</v>
      </c>
      <c r="P2864" s="371">
        <f>'Assumptions (T&amp;D)'!P68/('Assumptions (T&amp;D)'!P9)</f>
        <v>5.480376838</v>
      </c>
      <c r="Q2864" s="371">
        <f>'Assumptions (T&amp;D)'!Q68/('Assumptions (T&amp;D)'!Q9)</f>
        <v>6.00331821</v>
      </c>
      <c r="R2864" s="371">
        <f>'Assumptions (T&amp;D)'!R68/('Assumptions (T&amp;D)'!R9)</f>
        <v>6.763888331</v>
      </c>
      <c r="S2864" s="371">
        <f>'Assumptions (T&amp;D)'!S68/('Assumptions (T&amp;D)'!S9)</f>
        <v>6.966753627</v>
      </c>
      <c r="T2864" s="371">
        <f>'Assumptions (T&amp;D)'!T68/('Assumptions (T&amp;D)'!T9)</f>
        <v>8.288055063</v>
      </c>
      <c r="U2864" s="371">
        <f>'Assumptions (T&amp;D)'!U68/('Assumptions (T&amp;D)'!U9)</f>
        <v>8.288055063</v>
      </c>
      <c r="V2864" s="371">
        <f>'Assumptions (T&amp;D)'!V68/('Assumptions (T&amp;D)'!V9)</f>
        <v>8.288055063</v>
      </c>
      <c r="W2864" s="371">
        <f>'Assumptions (T&amp;D)'!W68/('Assumptions (T&amp;D)'!W9)</f>
        <v>8.288055063</v>
      </c>
      <c r="X2864" s="371">
        <f>'Assumptions (T&amp;D)'!X68/('Assumptions (T&amp;D)'!X9)</f>
        <v>8.288055063</v>
      </c>
      <c r="Y2864" s="371">
        <f>'Assumptions (T&amp;D)'!Y68/('Assumptions (T&amp;D)'!Y9)</f>
        <v>8.288055063</v>
      </c>
      <c r="Z2864" s="371">
        <f>'Assumptions (T&amp;D)'!Z68/('Assumptions (T&amp;D)'!Z9)</f>
        <v>8.288055063</v>
      </c>
      <c r="AA2864" s="371">
        <f>'Assumptions (T&amp;D)'!AA68/('Assumptions (T&amp;D)'!AA9)</f>
        <v>8.288055063</v>
      </c>
      <c r="AB2864" s="371">
        <f>'Assumptions (T&amp;D)'!AB68/('Assumptions (T&amp;D)'!AB9)</f>
        <v>8.288055063</v>
      </c>
      <c r="AC2864" s="371">
        <f>'Assumptions (T&amp;D)'!AC68/('Assumptions (T&amp;D)'!AC9)</f>
        <v>8.288055063</v>
      </c>
      <c r="AD2864" s="371">
        <f>'Assumptions (T&amp;D)'!AD68/('Assumptions (T&amp;D)'!AD9)</f>
        <v>8.288055063</v>
      </c>
      <c r="AE2864" s="371">
        <f>'Assumptions (T&amp;D)'!AE68/('Assumptions (T&amp;D)'!AE9)</f>
        <v>8.288055063</v>
      </c>
      <c r="AF2864" s="371">
        <f>'Assumptions (T&amp;D)'!AF68/('Assumptions (T&amp;D)'!AF9)</f>
        <v>8.288055063</v>
      </c>
      <c r="AG2864" s="371">
        <f>'Assumptions (T&amp;D)'!AG68/('Assumptions (T&amp;D)'!AG9)</f>
        <v>8.288055063</v>
      </c>
      <c r="AH2864" s="371">
        <f>'Assumptions (T&amp;D)'!AH68/('Assumptions (T&amp;D)'!AH9)</f>
        <v>8.288055063</v>
      </c>
      <c r="AI2864" s="371">
        <f>'Assumptions (T&amp;D)'!AI68/('Assumptions (T&amp;D)'!AI9)</f>
        <v>8.288055063</v>
      </c>
      <c r="AJ2864" s="371">
        <f>'Assumptions (T&amp;D)'!AJ68/('Assumptions (T&amp;D)'!AJ9)</f>
        <v>8.288055063</v>
      </c>
      <c r="AK2864" s="371">
        <f>'Assumptions (T&amp;D)'!AK68/('Assumptions (T&amp;D)'!AK9)</f>
        <v>8.288055063</v>
      </c>
      <c r="AL2864" s="371">
        <f>'Assumptions (T&amp;D)'!AL68/('Assumptions (T&amp;D)'!AL9)</f>
        <v>8.288055063</v>
      </c>
      <c r="AM2864" s="371">
        <f>'Assumptions (T&amp;D)'!AM68/('Assumptions (T&amp;D)'!AM9)</f>
        <v>8.288055063</v>
      </c>
      <c r="AN2864" s="371">
        <f>'Assumptions (T&amp;D)'!AN68/('Assumptions (T&amp;D)'!AN9)</f>
        <v>8.288055063</v>
      </c>
      <c r="AO2864" s="371">
        <f>'Assumptions (T&amp;D)'!AO68/('Assumptions (T&amp;D)'!AO9)</f>
        <v>8.288055063</v>
      </c>
      <c r="AP2864" s="371">
        <f>'Assumptions (T&amp;D)'!AP68/('Assumptions (T&amp;D)'!AP9)</f>
        <v>8.288055063</v>
      </c>
      <c r="AQ2864" s="371">
        <f>'Assumptions (T&amp;D)'!AQ68/('Assumptions (T&amp;D)'!AQ9)</f>
        <v>8.288055063</v>
      </c>
      <c r="AR2864" s="371">
        <f>'Assumptions (T&amp;D)'!AR68/('Assumptions (T&amp;D)'!AR9)</f>
        <v>8.288055063</v>
      </c>
      <c r="AS2864" s="371">
        <f>'Assumptions (T&amp;D)'!AS68/('Assumptions (T&amp;D)'!AS9)</f>
        <v>8.288055063</v>
      </c>
      <c r="AT2864" s="371">
        <f>'Assumptions (T&amp;D)'!AT68/('Assumptions (T&amp;D)'!AT9)</f>
        <v>8.288055063</v>
      </c>
      <c r="AU2864" s="371">
        <f>'Assumptions (T&amp;D)'!AU68/('Assumptions (T&amp;D)'!AU9)</f>
        <v>8.288055063</v>
      </c>
      <c r="AV2864" s="371">
        <f>'Assumptions (T&amp;D)'!AV68/('Assumptions (T&amp;D)'!AV9)</f>
        <v>8.288055063</v>
      </c>
      <c r="AW2864" s="371">
        <f>'Assumptions (T&amp;D)'!AW68/('Assumptions (T&amp;D)'!AW9)</f>
        <v>8.288055063</v>
      </c>
      <c r="AX2864" s="371">
        <f>'Assumptions (T&amp;D)'!AX68/('Assumptions (T&amp;D)'!AX9)</f>
        <v>8.288055063</v>
      </c>
      <c r="AY2864" s="371">
        <f>'Assumptions (T&amp;D)'!AY68/('Assumptions (T&amp;D)'!AY9)</f>
        <v>8.288055063</v>
      </c>
      <c r="AZ2864" s="371">
        <f>'Assumptions (T&amp;D)'!AZ68/('Assumptions (T&amp;D)'!AZ9)</f>
        <v>8.288055063</v>
      </c>
      <c r="BA2864" s="371">
        <f>'Assumptions (T&amp;D)'!BA68/('Assumptions (T&amp;D)'!BA9)</f>
        <v>8.288055063</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1.479036481</v>
      </c>
      <c r="D2865" s="366">
        <f>('Assumptions (T&amp;D)'!D56)*'Inflation GDP Population'!C$11/'Inflation GDP Population'!$S$11</f>
        <v>1.441871127</v>
      </c>
      <c r="E2865" s="366">
        <f>('Assumptions (T&amp;D)'!E56)*'Inflation GDP Population'!D$11/'Inflation GDP Population'!$S$11</f>
        <v>1.909339492</v>
      </c>
      <c r="F2865" s="366">
        <f>('Assumptions (T&amp;D)'!F56)*'Inflation GDP Population'!E$11/'Inflation GDP Population'!$S$11</f>
        <v>2.497732781</v>
      </c>
      <c r="G2865" s="366">
        <f>('Assumptions (T&amp;D)'!G56)*'Inflation GDP Population'!F$11/'Inflation GDP Population'!$S$11</f>
        <v>1.265006052</v>
      </c>
      <c r="H2865" s="366">
        <f>('Assumptions (T&amp;D)'!H56)*'Inflation GDP Population'!G$11/'Inflation GDP Population'!$S$11</f>
        <v>1.74557208</v>
      </c>
      <c r="I2865" s="366">
        <f>('Assumptions (T&amp;D)'!I56)*'Inflation GDP Population'!H$11/'Inflation GDP Population'!$S$11</f>
        <v>1.71186848</v>
      </c>
      <c r="J2865" s="366">
        <f>('Assumptions (T&amp;D)'!J56)*'Inflation GDP Population'!I$11/'Inflation GDP Population'!$S$11</f>
        <v>1.777588105</v>
      </c>
      <c r="K2865" s="366">
        <f>('Assumptions (T&amp;D)'!K56)*'Inflation GDP Population'!J$11/'Inflation GDP Population'!$S$11</f>
        <v>2.117557485</v>
      </c>
      <c r="L2865" s="366">
        <f>('Assumptions (T&amp;D)'!L56)*'Inflation GDP Population'!K$11/'Inflation GDP Population'!$S$11</f>
        <v>2.21976753</v>
      </c>
      <c r="M2865" s="366">
        <f>('Assumptions (T&amp;D)'!M56)*'Inflation GDP Population'!L$11/'Inflation GDP Population'!$S$11</f>
        <v>2.325972288</v>
      </c>
      <c r="N2865" s="366">
        <f>('Assumptions (T&amp;D)'!N56)*'Inflation GDP Population'!M$11/'Inflation GDP Population'!$S$11</f>
        <v>2.36940854</v>
      </c>
      <c r="O2865" s="366">
        <f>('Assumptions (T&amp;D)'!O56)*'Inflation GDP Population'!N$11/'Inflation GDP Population'!$S$11</f>
        <v>2.463785966</v>
      </c>
      <c r="P2865" s="366">
        <f>('Assumptions (T&amp;D)'!P56)*'Inflation GDP Population'!O$11/'Inflation GDP Population'!$S$11</f>
        <v>2.417284216</v>
      </c>
      <c r="Q2865" s="366">
        <f>('Assumptions (T&amp;D)'!Q56)*'Inflation GDP Population'!P$11/'Inflation GDP Population'!$S$11</f>
        <v>3.086331589</v>
      </c>
      <c r="R2865" s="366">
        <f>('Assumptions (T&amp;D)'!R56)*'Inflation GDP Population'!Q$11/'Inflation GDP Population'!$S$11</f>
        <v>3.894890597</v>
      </c>
      <c r="S2865" s="366">
        <f>('Assumptions (T&amp;D)'!S56)*'Inflation GDP Population'!R$11/'Inflation GDP Population'!$S$11</f>
        <v>3.393195169</v>
      </c>
      <c r="T2865" s="366">
        <f>('Assumptions (T&amp;D)'!T56)*'Inflation GDP Population'!S$11/'Inflation GDP Population'!$S$11</f>
        <v>3.287792608</v>
      </c>
      <c r="U2865" s="366">
        <f>('Assumptions (T&amp;D)'!U56)*'Inflation GDP Population'!T$11/'Inflation GDP Population'!$S$11</f>
        <v>3.329321846</v>
      </c>
      <c r="V2865" s="367">
        <f>('Assumptions (T&amp;D)'!V56)*'Inflation GDP Population'!U$16/'Inflation GDP Population'!$S$16</f>
        <v>3.450864768</v>
      </c>
      <c r="W2865" s="367">
        <f>('Assumptions (T&amp;D)'!W56)*'Inflation GDP Population'!V$16/'Inflation GDP Population'!$S$16</f>
        <v>3.519012343</v>
      </c>
      <c r="X2865" s="367">
        <f>('Assumptions (T&amp;D)'!X56)*'Inflation GDP Population'!W$16/'Inflation GDP Population'!$S$16</f>
        <v>3.683553436</v>
      </c>
      <c r="Y2865" s="367">
        <f>('Assumptions (T&amp;D)'!Y56)*'Inflation GDP Population'!X$16/'Inflation GDP Population'!$S$16</f>
        <v>3.80475851</v>
      </c>
      <c r="Z2865" s="367">
        <f>('Assumptions (T&amp;D)'!Z56)*'Inflation GDP Population'!Y$16/'Inflation GDP Population'!$S$16</f>
        <v>3.929314173</v>
      </c>
      <c r="AA2865" s="367">
        <f>('Assumptions (T&amp;D)'!AA56)*'Inflation GDP Population'!Z$16/'Inflation GDP Population'!$S$16</f>
        <v>4.057305489</v>
      </c>
      <c r="AB2865" s="367">
        <f>('Assumptions (T&amp;D)'!AB56)*'Inflation GDP Population'!AA$16/'Inflation GDP Population'!$S$16</f>
        <v>4.18881958</v>
      </c>
      <c r="AC2865" s="367">
        <f>('Assumptions (T&amp;D)'!AC56)*'Inflation GDP Population'!AB$16/'Inflation GDP Population'!$S$16</f>
        <v>4.323945667</v>
      </c>
      <c r="AD2865" s="367">
        <f>('Assumptions (T&amp;D)'!AD56)*'Inflation GDP Population'!AC$16/'Inflation GDP Population'!$S$16</f>
        <v>4.462775119</v>
      </c>
      <c r="AE2865" s="367">
        <f>('Assumptions (T&amp;D)'!AE56)*'Inflation GDP Population'!AD$16/'Inflation GDP Population'!$S$16</f>
        <v>4.605401509</v>
      </c>
      <c r="AF2865" s="367">
        <f>('Assumptions (T&amp;D)'!AF56)*'Inflation GDP Population'!AE$16/'Inflation GDP Population'!$S$16</f>
        <v>4.751920659</v>
      </c>
      <c r="AG2865" s="367">
        <f>('Assumptions (T&amp;D)'!AG56)*'Inflation GDP Population'!AF$16/'Inflation GDP Population'!$S$16</f>
        <v>4.902430695</v>
      </c>
      <c r="AH2865" s="367">
        <f>('Assumptions (T&amp;D)'!AH56)*'Inflation GDP Population'!AG$16/'Inflation GDP Population'!$S$16</f>
        <v>5.057032102</v>
      </c>
      <c r="AI2865" s="367">
        <f>('Assumptions (T&amp;D)'!AI56)*'Inflation GDP Population'!AH$16/'Inflation GDP Population'!$S$16</f>
        <v>5.215827775</v>
      </c>
      <c r="AJ2865" s="367">
        <f>('Assumptions (T&amp;D)'!AJ56)*'Inflation GDP Population'!AI$16/'Inflation GDP Population'!$S$16</f>
        <v>5.37892308</v>
      </c>
      <c r="AK2865" s="367">
        <f>('Assumptions (T&amp;D)'!AK56)*'Inflation GDP Population'!AJ$16/'Inflation GDP Population'!$S$16</f>
        <v>5.546425907</v>
      </c>
      <c r="AL2865" s="367">
        <f>('Assumptions (T&amp;D)'!AL56)*'Inflation GDP Population'!AK$16/'Inflation GDP Population'!$S$16</f>
        <v>5.71844673</v>
      </c>
      <c r="AM2865" s="367">
        <f>('Assumptions (T&amp;D)'!AM56)*'Inflation GDP Population'!AL$16/'Inflation GDP Population'!$S$16</f>
        <v>5.895098669</v>
      </c>
      <c r="AN2865" s="367">
        <f>('Assumptions (T&amp;D)'!AN56)*'Inflation GDP Population'!AM$16/'Inflation GDP Population'!$S$16</f>
        <v>6.07649755</v>
      </c>
      <c r="AO2865" s="367">
        <f>('Assumptions (T&amp;D)'!AO56)*'Inflation GDP Population'!AN$16/'Inflation GDP Population'!$S$16</f>
        <v>6.262761965</v>
      </c>
      <c r="AP2865" s="367">
        <f>('Assumptions (T&amp;D)'!AP56)*'Inflation GDP Population'!AO$16/'Inflation GDP Population'!$S$16</f>
        <v>6.454013343</v>
      </c>
      <c r="AQ2865" s="367">
        <f>('Assumptions (T&amp;D)'!AQ56)*'Inflation GDP Population'!AP$16/'Inflation GDP Population'!$S$16</f>
        <v>6.650376007</v>
      </c>
      <c r="AR2865" s="367">
        <f>('Assumptions (T&amp;D)'!AR56)*'Inflation GDP Population'!AQ$16/'Inflation GDP Population'!$S$16</f>
        <v>6.851977247</v>
      </c>
      <c r="AS2865" s="367">
        <f>('Assumptions (T&amp;D)'!AS56)*'Inflation GDP Population'!AR$16/'Inflation GDP Population'!$S$16</f>
        <v>7.05894739</v>
      </c>
      <c r="AT2865" s="367">
        <f>('Assumptions (T&amp;D)'!AT56)*'Inflation GDP Population'!AS$16/'Inflation GDP Population'!$S$16</f>
        <v>7.271419863</v>
      </c>
      <c r="AU2865" s="367">
        <f>('Assumptions (T&amp;D)'!AU56)*'Inflation GDP Population'!AT$16/'Inflation GDP Population'!$S$16</f>
        <v>7.489531271</v>
      </c>
      <c r="AV2865" s="367">
        <f>('Assumptions (T&amp;D)'!AV56)*'Inflation GDP Population'!AU$16/'Inflation GDP Population'!$S$16</f>
        <v>7.713421469</v>
      </c>
      <c r="AW2865" s="367">
        <f>('Assumptions (T&amp;D)'!AW56)*'Inflation GDP Population'!AV$16/'Inflation GDP Population'!$S$16</f>
        <v>7.943233636</v>
      </c>
      <c r="AX2865" s="367">
        <f>('Assumptions (T&amp;D)'!AX56)*'Inflation GDP Population'!AW$16/'Inflation GDP Population'!$S$16</f>
        <v>8.179114353</v>
      </c>
      <c r="AY2865" s="367">
        <f>('Assumptions (T&amp;D)'!AY56)*'Inflation GDP Population'!AX$16/'Inflation GDP Population'!$S$16</f>
        <v>8.42121368</v>
      </c>
      <c r="AZ2865" s="367">
        <f>('Assumptions (T&amp;D)'!AZ56)*'Inflation GDP Population'!AY$16/'Inflation GDP Population'!$S$16</f>
        <v>8.669685237</v>
      </c>
      <c r="BA2865" s="367">
        <f>('Assumptions (T&amp;D)'!BA56)*'Inflation GDP Population'!AZ$16/'Inflation GDP Population'!$S$16</f>
        <v>8.840893924</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0.5916145924</v>
      </c>
      <c r="D2866" s="371">
        <f>D2865*'Assumptions (T&amp;D)'!$C$18</f>
        <v>0.5767484508</v>
      </c>
      <c r="E2866" s="371">
        <f>E2865*'Assumptions (T&amp;D)'!$C$18</f>
        <v>0.7637357966</v>
      </c>
      <c r="F2866" s="371">
        <f>F2865*'Assumptions (T&amp;D)'!$C$18</f>
        <v>0.9990931124</v>
      </c>
      <c r="G2866" s="371">
        <f>G2865*'Assumptions (T&amp;D)'!$C$18</f>
        <v>0.5060024207</v>
      </c>
      <c r="H2866" s="371">
        <f>H2865*'Assumptions (T&amp;D)'!$C$18</f>
        <v>0.6982288322</v>
      </c>
      <c r="I2866" s="371">
        <f>I2865*'Assumptions (T&amp;D)'!$C$18</f>
        <v>0.684747392</v>
      </c>
      <c r="J2866" s="371">
        <f>J2865*'Assumptions (T&amp;D)'!$C$18</f>
        <v>0.7110352421</v>
      </c>
      <c r="K2866" s="371">
        <f>K2865*'Assumptions (T&amp;D)'!$C$18</f>
        <v>0.8470229942</v>
      </c>
      <c r="L2866" s="371">
        <f>L2865*'Assumptions (T&amp;D)'!$C$18</f>
        <v>0.8879070121</v>
      </c>
      <c r="M2866" s="371">
        <f>M2865*'Assumptions (T&amp;D)'!$C$18</f>
        <v>0.9303889152</v>
      </c>
      <c r="N2866" s="371">
        <f>N2865*'Assumptions (T&amp;D)'!$C$18</f>
        <v>0.947763416</v>
      </c>
      <c r="O2866" s="371">
        <f>O2865*'Assumptions (T&amp;D)'!$C$18</f>
        <v>0.9855143866</v>
      </c>
      <c r="P2866" s="371">
        <f>P2865*'Assumptions (T&amp;D)'!$C$18</f>
        <v>0.9669136863</v>
      </c>
      <c r="Q2866" s="371">
        <f>Q2865*'Assumptions (T&amp;D)'!$C$18</f>
        <v>1.234532636</v>
      </c>
      <c r="R2866" s="371">
        <f>R2865*'Assumptions (T&amp;D)'!$C$18</f>
        <v>1.557956239</v>
      </c>
      <c r="S2866" s="371">
        <f>S2865*'Assumptions (T&amp;D)'!$C$18</f>
        <v>1.357278068</v>
      </c>
      <c r="T2866" s="371">
        <f>T2865*'Assumptions (T&amp;D)'!$C$18</f>
        <v>1.315117043</v>
      </c>
      <c r="U2866" s="371">
        <f>U2865*'Assumptions (T&amp;D)'!$C$18</f>
        <v>1.331728738</v>
      </c>
      <c r="V2866" s="371">
        <f>V2865*'Assumptions (T&amp;D)'!$C$18</f>
        <v>1.380345907</v>
      </c>
      <c r="W2866" s="371">
        <f>W2865*'Assumptions (T&amp;D)'!$C$18</f>
        <v>1.407604937</v>
      </c>
      <c r="X2866" s="371">
        <f>X2865*'Assumptions (T&amp;D)'!$C$18</f>
        <v>1.473421374</v>
      </c>
      <c r="Y2866" s="371">
        <f>Y2865*'Assumptions (T&amp;D)'!$C$18</f>
        <v>1.521903404</v>
      </c>
      <c r="Z2866" s="371">
        <f>Z2865*'Assumptions (T&amp;D)'!$C$18</f>
        <v>1.571725669</v>
      </c>
      <c r="AA2866" s="371">
        <f>AA2865*'Assumptions (T&amp;D)'!$C$18</f>
        <v>1.622922196</v>
      </c>
      <c r="AB2866" s="371">
        <f>AB2865*'Assumptions (T&amp;D)'!$C$18</f>
        <v>1.675527832</v>
      </c>
      <c r="AC2866" s="371">
        <f>AC2865*'Assumptions (T&amp;D)'!$C$18</f>
        <v>1.729578267</v>
      </c>
      <c r="AD2866" s="371">
        <f>AD2865*'Assumptions (T&amp;D)'!$C$18</f>
        <v>1.785110048</v>
      </c>
      <c r="AE2866" s="371">
        <f>AE2865*'Assumptions (T&amp;D)'!$C$18</f>
        <v>1.842160604</v>
      </c>
      <c r="AF2866" s="371">
        <f>AF2865*'Assumptions (T&amp;D)'!$C$18</f>
        <v>1.900768264</v>
      </c>
      <c r="AG2866" s="371">
        <f>AG2865*'Assumptions (T&amp;D)'!$C$18</f>
        <v>1.960972278</v>
      </c>
      <c r="AH2866" s="371">
        <f>AH2865*'Assumptions (T&amp;D)'!$C$18</f>
        <v>2.022812841</v>
      </c>
      <c r="AI2866" s="371">
        <f>AI2865*'Assumptions (T&amp;D)'!$C$18</f>
        <v>2.08633111</v>
      </c>
      <c r="AJ2866" s="371">
        <f>AJ2865*'Assumptions (T&amp;D)'!$C$18</f>
        <v>2.151569232</v>
      </c>
      <c r="AK2866" s="371">
        <f>AK2865*'Assumptions (T&amp;D)'!$C$18</f>
        <v>2.218570363</v>
      </c>
      <c r="AL2866" s="371">
        <f>AL2865*'Assumptions (T&amp;D)'!$C$18</f>
        <v>2.287378692</v>
      </c>
      <c r="AM2866" s="371">
        <f>AM2865*'Assumptions (T&amp;D)'!$C$18</f>
        <v>2.358039468</v>
      </c>
      <c r="AN2866" s="371">
        <f>AN2865*'Assumptions (T&amp;D)'!$C$18</f>
        <v>2.43059902</v>
      </c>
      <c r="AO2866" s="371">
        <f>AO2865*'Assumptions (T&amp;D)'!$C$18</f>
        <v>2.505104786</v>
      </c>
      <c r="AP2866" s="371">
        <f>AP2865*'Assumptions (T&amp;D)'!$C$18</f>
        <v>2.581605337</v>
      </c>
      <c r="AQ2866" s="371">
        <f>AQ2865*'Assumptions (T&amp;D)'!$C$18</f>
        <v>2.660150403</v>
      </c>
      <c r="AR2866" s="371">
        <f>AR2865*'Assumptions (T&amp;D)'!$C$18</f>
        <v>2.740790899</v>
      </c>
      <c r="AS2866" s="371">
        <f>AS2865*'Assumptions (T&amp;D)'!$C$18</f>
        <v>2.823578956</v>
      </c>
      <c r="AT2866" s="371">
        <f>AT2865*'Assumptions (T&amp;D)'!$C$18</f>
        <v>2.908567945</v>
      </c>
      <c r="AU2866" s="371">
        <f>AU2865*'Assumptions (T&amp;D)'!$C$18</f>
        <v>2.995812508</v>
      </c>
      <c r="AV2866" s="371">
        <f>AV2865*'Assumptions (T&amp;D)'!$C$18</f>
        <v>3.085368588</v>
      </c>
      <c r="AW2866" s="371">
        <f>AW2865*'Assumptions (T&amp;D)'!$C$18</f>
        <v>3.177293454</v>
      </c>
      <c r="AX2866" s="371">
        <f>AX2865*'Assumptions (T&amp;D)'!$C$18</f>
        <v>3.271645741</v>
      </c>
      <c r="AY2866" s="371">
        <f>AY2865*'Assumptions (T&amp;D)'!$C$18</f>
        <v>3.368485472</v>
      </c>
      <c r="AZ2866" s="371">
        <f>AZ2865*'Assumptions (T&amp;D)'!$C$18</f>
        <v>3.467874095</v>
      </c>
      <c r="BA2866" s="371">
        <f>BA2865*'Assumptions (T&amp;D)'!$C$18</f>
        <v>3.53635757</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0.8874218886</v>
      </c>
      <c r="D2867" s="371">
        <f>D2865*'Assumptions (T&amp;D)'!$C$19</f>
        <v>0.8651226762</v>
      </c>
      <c r="E2867" s="371">
        <f>E2865*'Assumptions (T&amp;D)'!$C$19</f>
        <v>1.145603695</v>
      </c>
      <c r="F2867" s="371">
        <f>F2865*'Assumptions (T&amp;D)'!$C$19</f>
        <v>1.498639669</v>
      </c>
      <c r="G2867" s="371">
        <f>G2865*'Assumptions (T&amp;D)'!$C$19</f>
        <v>0.7590036311</v>
      </c>
      <c r="H2867" s="371">
        <f>H2865*'Assumptions (T&amp;D)'!$C$19</f>
        <v>1.047343248</v>
      </c>
      <c r="I2867" s="371">
        <f>I2865*'Assumptions (T&amp;D)'!$C$19</f>
        <v>1.027121088</v>
      </c>
      <c r="J2867" s="371">
        <f>J2865*'Assumptions (T&amp;D)'!$C$19</f>
        <v>1.066552863</v>
      </c>
      <c r="K2867" s="371">
        <f>K2865*'Assumptions (T&amp;D)'!$C$19</f>
        <v>1.270534491</v>
      </c>
      <c r="L2867" s="371">
        <f>L2865*'Assumptions (T&amp;D)'!$C$19</f>
        <v>1.331860518</v>
      </c>
      <c r="M2867" s="371">
        <f>M2865*'Assumptions (T&amp;D)'!$C$19</f>
        <v>1.395583373</v>
      </c>
      <c r="N2867" s="371">
        <f>N2865*'Assumptions (T&amp;D)'!$C$19</f>
        <v>1.421645124</v>
      </c>
      <c r="O2867" s="371">
        <f>O2865*'Assumptions (T&amp;D)'!$C$19</f>
        <v>1.47827158</v>
      </c>
      <c r="P2867" s="371">
        <f>P2865*'Assumptions (T&amp;D)'!$C$19</f>
        <v>1.450370529</v>
      </c>
      <c r="Q2867" s="371">
        <f>Q2865*'Assumptions (T&amp;D)'!$C$19</f>
        <v>1.851798954</v>
      </c>
      <c r="R2867" s="371">
        <f>R2865*'Assumptions (T&amp;D)'!$C$19</f>
        <v>2.336934358</v>
      </c>
      <c r="S2867" s="371">
        <f>S2865*'Assumptions (T&amp;D)'!$C$19</f>
        <v>2.035917101</v>
      </c>
      <c r="T2867" s="371">
        <f>T2865*'Assumptions (T&amp;D)'!$C$19</f>
        <v>1.972675565</v>
      </c>
      <c r="U2867" s="371">
        <f>U2865*'Assumptions (T&amp;D)'!$C$19</f>
        <v>1.997593107</v>
      </c>
      <c r="V2867" s="371">
        <f>V2865*'Assumptions (T&amp;D)'!$C$19</f>
        <v>2.070518861</v>
      </c>
      <c r="W2867" s="371">
        <f>W2865*'Assumptions (T&amp;D)'!$C$19</f>
        <v>2.111407406</v>
      </c>
      <c r="X2867" s="371">
        <f>X2865*'Assumptions (T&amp;D)'!$C$19</f>
        <v>2.210132062</v>
      </c>
      <c r="Y2867" s="371">
        <f>Y2865*'Assumptions (T&amp;D)'!$C$19</f>
        <v>2.282855106</v>
      </c>
      <c r="Z2867" s="371">
        <f>Z2865*'Assumptions (T&amp;D)'!$C$19</f>
        <v>2.357588504</v>
      </c>
      <c r="AA2867" s="371">
        <f>AA2865*'Assumptions (T&amp;D)'!$C$19</f>
        <v>2.434383294</v>
      </c>
      <c r="AB2867" s="371">
        <f>AB2865*'Assumptions (T&amp;D)'!$C$19</f>
        <v>2.513291748</v>
      </c>
      <c r="AC2867" s="371">
        <f>AC2865*'Assumptions (T&amp;D)'!$C$19</f>
        <v>2.5943674</v>
      </c>
      <c r="AD2867" s="371">
        <f>AD2865*'Assumptions (T&amp;D)'!$C$19</f>
        <v>2.677665071</v>
      </c>
      <c r="AE2867" s="371">
        <f>AE2865*'Assumptions (T&amp;D)'!$C$19</f>
        <v>2.763240905</v>
      </c>
      <c r="AF2867" s="371">
        <f>AF2865*'Assumptions (T&amp;D)'!$C$19</f>
        <v>2.851152395</v>
      </c>
      <c r="AG2867" s="371">
        <f>AG2865*'Assumptions (T&amp;D)'!$C$19</f>
        <v>2.941458417</v>
      </c>
      <c r="AH2867" s="371">
        <f>AH2865*'Assumptions (T&amp;D)'!$C$19</f>
        <v>3.034219261</v>
      </c>
      <c r="AI2867" s="371">
        <f>AI2865*'Assumptions (T&amp;D)'!$C$19</f>
        <v>3.129496665</v>
      </c>
      <c r="AJ2867" s="371">
        <f>AJ2865*'Assumptions (T&amp;D)'!$C$19</f>
        <v>3.227353848</v>
      </c>
      <c r="AK2867" s="371">
        <f>AK2865*'Assumptions (T&amp;D)'!$C$19</f>
        <v>3.327855544</v>
      </c>
      <c r="AL2867" s="371">
        <f>AL2865*'Assumptions (T&amp;D)'!$C$19</f>
        <v>3.431068038</v>
      </c>
      <c r="AM2867" s="371">
        <f>AM2865*'Assumptions (T&amp;D)'!$C$19</f>
        <v>3.537059201</v>
      </c>
      <c r="AN2867" s="371">
        <f>AN2865*'Assumptions (T&amp;D)'!$C$19</f>
        <v>3.64589853</v>
      </c>
      <c r="AO2867" s="371">
        <f>AO2865*'Assumptions (T&amp;D)'!$C$19</f>
        <v>3.757657179</v>
      </c>
      <c r="AP2867" s="371">
        <f>AP2865*'Assumptions (T&amp;D)'!$C$19</f>
        <v>3.872408006</v>
      </c>
      <c r="AQ2867" s="371">
        <f>AQ2865*'Assumptions (T&amp;D)'!$C$19</f>
        <v>3.990225604</v>
      </c>
      <c r="AR2867" s="371">
        <f>AR2865*'Assumptions (T&amp;D)'!$C$19</f>
        <v>4.111186348</v>
      </c>
      <c r="AS2867" s="371">
        <f>AS2865*'Assumptions (T&amp;D)'!$C$19</f>
        <v>4.235368434</v>
      </c>
      <c r="AT2867" s="371">
        <f>AT2865*'Assumptions (T&amp;D)'!$C$19</f>
        <v>4.362851918</v>
      </c>
      <c r="AU2867" s="371">
        <f>AU2865*'Assumptions (T&amp;D)'!$C$19</f>
        <v>4.493718762</v>
      </c>
      <c r="AV2867" s="371">
        <f>AV2865*'Assumptions (T&amp;D)'!$C$19</f>
        <v>4.628052881</v>
      </c>
      <c r="AW2867" s="371">
        <f>AW2865*'Assumptions (T&amp;D)'!$C$19</f>
        <v>4.765940182</v>
      </c>
      <c r="AX2867" s="371">
        <f>AX2865*'Assumptions (T&amp;D)'!$C$19</f>
        <v>4.907468612</v>
      </c>
      <c r="AY2867" s="371">
        <f>AY2865*'Assumptions (T&amp;D)'!$C$19</f>
        <v>5.052728208</v>
      </c>
      <c r="AZ2867" s="371">
        <f>AZ2865*'Assumptions (T&amp;D)'!$C$19</f>
        <v>5.201811142</v>
      </c>
      <c r="BA2867" s="371">
        <f>BA2865*'Assumptions (T&amp;D)'!$C$19</f>
        <v>5.304536354</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-0.02793671219</v>
      </c>
      <c r="D2868" s="372">
        <f t="array" ref="D2868">SUM(IF(ISERROR(D2869:D2919),"",D2869:D2919))</f>
        <v>-0.05649842213</v>
      </c>
      <c r="E2868" s="372">
        <f t="array" ref="E2868">SUM(IF(ISERROR(E2869:E2919),"",E2869:E2919))</f>
        <v>-0.09524656789</v>
      </c>
      <c r="F2868" s="372">
        <f t="array" ref="F2868">SUM(IF(ISERROR(F2869:F2919),"",F2869:F2919))</f>
        <v>-0.14694909</v>
      </c>
      <c r="G2868" s="372">
        <f t="array" ref="G2868">SUM(IF(ISERROR(G2869:G2919),"",G2869:G2919))</f>
        <v>-0.1778231801</v>
      </c>
      <c r="H2868" s="372">
        <f t="array" ref="H2868">SUM(IF(ISERROR(H2869:H2919),"",H2869:H2919))</f>
        <v>-0.2192409387</v>
      </c>
      <c r="I2868" s="372">
        <f t="array" ref="I2868">SUM(IF(ISERROR(I2869:I2919),"",I2869:I2919))</f>
        <v>-0.2619894319</v>
      </c>
      <c r="J2868" s="372">
        <f t="array" ref="J2868">SUM(IF(ISERROR(J2869:J2919),"",J2869:J2919))</f>
        <v>-0.3080098207</v>
      </c>
      <c r="K2868" s="372">
        <f t="array" ref="K2868">SUM(IF(ISERROR(K2869:K2919),"",K2869:K2919))</f>
        <v>-0.3626376738</v>
      </c>
      <c r="L2868" s="372">
        <f t="array" ref="L2868">SUM(IF(ISERROR(L2869:L2919),"",L2869:L2919))</f>
        <v>-0.4217909397</v>
      </c>
      <c r="M2868" s="372">
        <f t="array" ref="M2868">SUM(IF(ISERROR(M2869:M2919),"",M2869:M2919))</f>
        <v>-0.4857600293</v>
      </c>
      <c r="N2868" s="372">
        <f t="array" ref="N2868">SUM(IF(ISERROR(N2869:N2919),"",N2869:N2919))</f>
        <v>-0.5535880944</v>
      </c>
      <c r="O2868" s="372">
        <f t="array" ref="O2868">SUM(IF(ISERROR(O2869:O2919),"",O2869:O2919))</f>
        <v>-0.6264206362</v>
      </c>
      <c r="P2868" s="372">
        <f t="array" ref="P2868">SUM(IF(ISERROR(P2869:P2919),"",P2869:P2919))</f>
        <v>-0.7018343775</v>
      </c>
      <c r="Q2868" s="372">
        <f t="array" ref="Q2868">SUM(IF(ISERROR(Q2869:Q2919),"",Q2869:Q2919))</f>
        <v>-0.793467542</v>
      </c>
      <c r="R2868" s="372">
        <f t="array" ref="R2868">SUM(IF(ISERROR(R2869:R2919),"",R2869:R2919))</f>
        <v>-0.8486873059</v>
      </c>
      <c r="S2868" s="372">
        <f t="array" ref="S2868">SUM(IF(ISERROR(S2869:S2919),"",S2869:S2919))</f>
        <v>-0.8984618954</v>
      </c>
      <c r="T2868" s="372">
        <f t="array" ref="T2868">SUM(IF(ISERROR(T2869:T2919),"",T2869:T2919))</f>
        <v>-0.9308982331</v>
      </c>
      <c r="U2868" s="372">
        <f t="array" ref="U2868">SUM(IF(ISERROR(U2869:U2919),"",U2869:U2919))</f>
        <v>-0.9433664079</v>
      </c>
      <c r="V2868" s="372">
        <f t="array" ref="V2868">SUM(IF(ISERROR(V2869:V2919),"",V2869:V2919))</f>
        <v>-1.005428689</v>
      </c>
      <c r="W2868" s="372">
        <f t="array" ref="W2868">SUM(IF(ISERROR(W2869:W2919),"",W2869:W2919))</f>
        <v>-1.053518226</v>
      </c>
      <c r="X2868" s="372">
        <f t="array" ref="X2868">SUM(IF(ISERROR(X2869:X2919),"",X2869:X2919))</f>
        <v>-1.108276921</v>
      </c>
      <c r="Y2868" s="372">
        <f t="array" ref="Y2868">SUM(IF(ISERROR(Y2869:Y2919),"",Y2869:Y2919))</f>
        <v>-1.165436015</v>
      </c>
      <c r="Z2868" s="372">
        <f t="array" ref="Z2868">SUM(IF(ISERROR(Z2869:Z2919),"",Z2869:Z2919))</f>
        <v>-1.214781916</v>
      </c>
      <c r="AA2868" s="372">
        <f t="array" ref="AA2868">SUM(IF(ISERROR(AA2869:AA2919),"",AA2869:AA2919))</f>
        <v>-1.265016725</v>
      </c>
      <c r="AB2868" s="372">
        <f t="array" ref="AB2868">SUM(IF(ISERROR(AB2869:AB2919),"",AB2869:AB2919))</f>
        <v>-1.316097851</v>
      </c>
      <c r="AC2868" s="372">
        <f t="array" ref="AC2868">SUM(IF(ISERROR(AC2869:AC2919),"",AC2869:AC2919))</f>
        <v>-1.370511921</v>
      </c>
      <c r="AD2868" s="372">
        <f t="array" ref="AD2868">SUM(IF(ISERROR(AD2869:AD2919),"",AD2869:AD2919))</f>
        <v>-1.426557118</v>
      </c>
      <c r="AE2868" s="372">
        <f t="array" ref="AE2868">SUM(IF(ISERROR(AE2869:AE2919),"",AE2869:AE2919))</f>
        <v>-1.489720333</v>
      </c>
      <c r="AF2868" s="372">
        <f t="array" ref="AF2868">SUM(IF(ISERROR(AF2869:AF2919),"",AF2869:AF2919))</f>
        <v>-1.533302151</v>
      </c>
      <c r="AG2868" s="372">
        <f t="array" ref="AG2868">SUM(IF(ISERROR(AG2869:AG2919),"",AG2869:AG2919))</f>
        <v>-1.551161956</v>
      </c>
      <c r="AH2868" s="372">
        <f t="array" ref="AH2868">SUM(IF(ISERROR(AH2869:AH2919),"",AH2869:AH2919))</f>
        <v>-1.591798748</v>
      </c>
      <c r="AI2868" s="372">
        <f t="array" ref="AI2868">SUM(IF(ISERROR(AI2869:AI2919),"",AI2869:AI2919))</f>
        <v>-1.641358732</v>
      </c>
      <c r="AJ2868" s="372">
        <f t="array" ref="AJ2868">SUM(IF(ISERROR(AJ2869:AJ2919),"",AJ2869:AJ2919))</f>
        <v>-1.694779955</v>
      </c>
      <c r="AK2868" s="372">
        <f t="array" ref="AK2868">SUM(IF(ISERROR(AK2869:AK2919),"",AK2869:AK2919))</f>
        <v>-1.749297482</v>
      </c>
      <c r="AL2868" s="372">
        <f t="array" ref="AL2868">SUM(IF(ISERROR(AL2869:AL2919),"",AL2869:AL2919))</f>
        <v>-1.807071792</v>
      </c>
      <c r="AM2868" s="372">
        <f t="array" ref="AM2868">SUM(IF(ISERROR(AM2869:AM2919),"",AM2869:AM2919))</f>
        <v>-1.864692857</v>
      </c>
      <c r="AN2868" s="372">
        <f t="array" ref="AN2868">SUM(IF(ISERROR(AN2869:AN2919),"",AN2869:AN2919))</f>
        <v>-1.923884994</v>
      </c>
      <c r="AO2868" s="372">
        <f t="array" ref="AO2868">SUM(IF(ISERROR(AO2869:AO2919),"",AO2869:AO2919))</f>
        <v>-1.984687782</v>
      </c>
      <c r="AP2868" s="372">
        <f t="array" ref="AP2868">SUM(IF(ISERROR(AP2869:AP2919),"",AP2869:AP2919))</f>
        <v>-2.047141753</v>
      </c>
      <c r="AQ2868" s="372">
        <f t="array" ref="AQ2868">SUM(IF(ISERROR(AQ2869:AQ2919),"",AQ2869:AQ2919))</f>
        <v>-2.111288409</v>
      </c>
      <c r="AR2868" s="372">
        <f t="array" ref="AR2868">SUM(IF(ISERROR(AR2869:AR2919),"",AR2869:AR2919))</f>
        <v>-2.177170249</v>
      </c>
      <c r="AS2868" s="372">
        <f t="array" ref="AS2868">SUM(IF(ISERROR(AS2869:AS2919),"",AS2869:AS2919))</f>
        <v>-2.244830788</v>
      </c>
      <c r="AT2868" s="372">
        <f t="array" ref="AT2868">SUM(IF(ISERROR(AT2869:AT2919),"",AT2869:AT2919))</f>
        <v>-2.314314586</v>
      </c>
      <c r="AU2868" s="372">
        <f t="array" ref="AU2868">SUM(IF(ISERROR(AU2869:AU2919),"",AU2869:AU2919))</f>
        <v>-2.385667268</v>
      </c>
      <c r="AV2868" s="372">
        <f t="array" ref="AV2868">SUM(IF(ISERROR(AV2869:AV2919),"",AV2869:AV2919))</f>
        <v>-2.458935549</v>
      </c>
      <c r="AW2868" s="372">
        <f t="array" ref="AW2868">SUM(IF(ISERROR(AW2869:AW2919),"",AW2869:AW2919))</f>
        <v>-2.534167262</v>
      </c>
      <c r="AX2868" s="372">
        <f t="array" ref="AX2868">SUM(IF(ISERROR(AX2869:AX2919),"",AX2869:AX2919))</f>
        <v>-2.611411381</v>
      </c>
      <c r="AY2868" s="372">
        <f t="array" ref="AY2868">SUM(IF(ISERROR(AY2869:AY2919),"",AY2869:AY2919))</f>
        <v>-2.690718048</v>
      </c>
      <c r="AZ2868" s="372">
        <f t="array" ref="AZ2868">SUM(IF(ISERROR(AZ2869:AZ2919),"",AZ2869:AZ2919))</f>
        <v>-2.772138603</v>
      </c>
      <c r="BA2868" s="372">
        <f t="array" ref="BA2868">SUM(IF(ISERROR(BA2869:BA2919),"",BA2869:BA2919))</f>
        <v>-2.854142898</v>
      </c>
      <c r="BB2868" s="372">
        <f t="array" ref="BB2868">SUM(IF(ISERROR(BB2869:BB2919),"",BB2869:BB2919))</f>
        <v>-2.766358512</v>
      </c>
      <c r="BC2868" s="372">
        <f t="array" ref="BC2868">SUM(IF(ISERROR(BC2869:BC2919),"",BC2869:BC2919))</f>
        <v>-2.667531445</v>
      </c>
      <c r="BD2868" s="372">
        <f t="array" ref="BD2868">SUM(IF(ISERROR(BD2869:BD2919),"",BD2869:BD2919))</f>
        <v>-2.556952822</v>
      </c>
      <c r="BE2868" s="372">
        <f t="array" ref="BE2868">SUM(IF(ISERROR(BE2869:BE2919),"",BE2869:BE2919))</f>
        <v>-2.433875494</v>
      </c>
      <c r="BF2868" s="372">
        <f t="array" ref="BF2868">SUM(IF(ISERROR(BF2869:BF2919),"",BF2869:BF2919))</f>
        <v>-2.297512117</v>
      </c>
      <c r="BG2868" s="372">
        <f t="array" ref="BG2868">SUM(IF(ISERROR(BG2869:BG2919),"",BG2869:BG2919))</f>
        <v>-2.147033119</v>
      </c>
      <c r="BH2868" s="372">
        <f t="array" ref="BH2868">SUM(IF(ISERROR(BH2869:BH2919),"",BH2869:BH2919))</f>
        <v>-1.98156459</v>
      </c>
      <c r="BI2868" s="372">
        <f t="array" ref="BI2868">SUM(IF(ISERROR(BI2869:BI2919),"",BI2869:BI2919))</f>
        <v>-1.800186053</v>
      </c>
      <c r="BJ2868" s="372">
        <f t="array" ref="BJ2868">SUM(IF(ISERROR(BJ2869:BJ2919),"",BJ2869:BJ2919))</f>
        <v>-1.601928131</v>
      </c>
      <c r="BK2868" s="372">
        <f t="array" ref="BK2868">SUM(IF(ISERROR(BK2869:BK2919),"",BK2869:BK2919))</f>
        <v>-1.385770105</v>
      </c>
      <c r="BL2868" s="372">
        <f t="array" ref="BL2868">SUM(IF(ISERROR(BL2869:BL2919),"",BL2869:BL2919))</f>
        <v>-1.150637345</v>
      </c>
      <c r="BM2868" s="372">
        <f t="array" ref="BM2868">SUM(IF(ISERROR(BM2869:BM2919),"",BM2869:BM2919))</f>
        <v>-0.8953986225</v>
      </c>
      <c r="BN2868" s="372">
        <f t="array" ref="BN2868">SUM(IF(ISERROR(BN2869:BN2919),"",BN2869:BN2919))</f>
        <v>-0.6188632919</v>
      </c>
      <c r="BO2868" s="372">
        <f t="array" ref="BO2868">SUM(IF(ISERROR(BO2869:BO2919),"",BO2869:BO2919))</f>
        <v>-0.31977833</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-0.02793671219</v>
      </c>
      <c r="D2869" s="373">
        <f>PPMT('Assumptions (T&amp;D)'!$C$20,Model!X$1,'Assumptions (T&amp;D)'!$C$23,Model!$C$2866)</f>
        <v>-0.02926370602</v>
      </c>
      <c r="E2869" s="373">
        <f>PPMT('Assumptions (T&amp;D)'!$C$20,Model!Y$1,'Assumptions (T&amp;D)'!$C$23,Model!$C$2866)</f>
        <v>-0.03065373205</v>
      </c>
      <c r="F2869" s="373">
        <f>PPMT('Assumptions (T&amp;D)'!$C$20,Model!Z$1,'Assumptions (T&amp;D)'!$C$23,Model!$C$2866)</f>
        <v>-0.03210978433</v>
      </c>
      <c r="G2869" s="373">
        <f>PPMT('Assumptions (T&amp;D)'!$C$20,Model!AA$1,'Assumptions (T&amp;D)'!$C$23,Model!$C$2866)</f>
        <v>-0.03363499908</v>
      </c>
      <c r="H2869" s="373">
        <f>PPMT('Assumptions (T&amp;D)'!$C$20,Model!AB$1,'Assumptions (T&amp;D)'!$C$23,Model!$C$2866)</f>
        <v>-0.03523266154</v>
      </c>
      <c r="I2869" s="373">
        <f>PPMT('Assumptions (T&amp;D)'!$C$20,Model!AC$1,'Assumptions (T&amp;D)'!$C$23,Model!$C$2866)</f>
        <v>-0.03690621296</v>
      </c>
      <c r="J2869" s="373">
        <f>PPMT('Assumptions (T&amp;D)'!$C$20,Model!AD$1,'Assumptions (T&amp;D)'!$C$23,Model!$C$2866)</f>
        <v>-0.03865925808</v>
      </c>
      <c r="K2869" s="373">
        <f>PPMT('Assumptions (T&amp;D)'!$C$20,Model!AE$1,'Assumptions (T&amp;D)'!$C$23,Model!$C$2866)</f>
        <v>-0.04049557283</v>
      </c>
      <c r="L2869" s="373">
        <f>PPMT('Assumptions (T&amp;D)'!$C$20,Model!AF$1,'Assumptions (T&amp;D)'!$C$23,Model!$C$2866)</f>
        <v>-0.04241911254</v>
      </c>
      <c r="M2869" s="373">
        <f>PPMT('Assumptions (T&amp;D)'!$C$20,Model!AG$1,'Assumptions (T&amp;D)'!$C$23,Model!$C$2866)</f>
        <v>-0.04443402039</v>
      </c>
      <c r="N2869" s="373">
        <f>PPMT('Assumptions (T&amp;D)'!$C$20,Model!AH$1,'Assumptions (T&amp;D)'!$C$23,Model!$C$2866)</f>
        <v>-0.04654463636</v>
      </c>
      <c r="O2869" s="373">
        <f>PPMT('Assumptions (T&amp;D)'!$C$20,Model!AI$1,'Assumptions (T&amp;D)'!$C$23,Model!$C$2866)</f>
        <v>-0.04875550659</v>
      </c>
      <c r="P2869" s="373">
        <f>PPMT('Assumptions (T&amp;D)'!$C$20,Model!AJ$1,'Assumptions (T&amp;D)'!$C$23,Model!$C$2866)</f>
        <v>-0.05107139315</v>
      </c>
      <c r="Q2869" s="373">
        <f>PPMT('Assumptions (T&amp;D)'!$C$20,Model!AK$1,'Assumptions (T&amp;D)'!$C$23,Model!$C$2866)</f>
        <v>-0.05349728432</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-0.02723471612</v>
      </c>
      <c r="E2870" s="373">
        <f>PPMT('Assumptions (T&amp;D)'!$C$20,Model!X$1,'Assumptions (T&amp;D)'!$C$23,Model!$D$2866)</f>
        <v>-0.02852836513</v>
      </c>
      <c r="F2870" s="373">
        <f>PPMT('Assumptions (T&amp;D)'!$C$20,Model!Y$1,'Assumptions (T&amp;D)'!$C$23,Model!$D$2866)</f>
        <v>-0.02988346247</v>
      </c>
      <c r="G2870" s="373">
        <f>PPMT('Assumptions (T&amp;D)'!$C$20,Model!Z$1,'Assumptions (T&amp;D)'!$C$23,Model!$D$2866)</f>
        <v>-0.03130292694</v>
      </c>
      <c r="H2870" s="373">
        <f>PPMT('Assumptions (T&amp;D)'!$C$20,Model!AA$1,'Assumptions (T&amp;D)'!$C$23,Model!$D$2866)</f>
        <v>-0.03278981597</v>
      </c>
      <c r="I2870" s="373">
        <f>PPMT('Assumptions (T&amp;D)'!$C$20,Model!AB$1,'Assumptions (T&amp;D)'!$C$23,Model!$D$2866)</f>
        <v>-0.03434733223</v>
      </c>
      <c r="J2870" s="373">
        <f>PPMT('Assumptions (T&amp;D)'!$C$20,Model!AC$1,'Assumptions (T&amp;D)'!$C$23,Model!$D$2866)</f>
        <v>-0.03597883051</v>
      </c>
      <c r="K2870" s="373">
        <f>PPMT('Assumptions (T&amp;D)'!$C$20,Model!AD$1,'Assumptions (T&amp;D)'!$C$23,Model!$D$2866)</f>
        <v>-0.03768782496</v>
      </c>
      <c r="L2870" s="373">
        <f>PPMT('Assumptions (T&amp;D)'!$C$20,Model!AE$1,'Assumptions (T&amp;D)'!$C$23,Model!$D$2866)</f>
        <v>-0.03947799665</v>
      </c>
      <c r="M2870" s="373">
        <f>PPMT('Assumptions (T&amp;D)'!$C$20,Model!AF$1,'Assumptions (T&amp;D)'!$C$23,Model!$D$2866)</f>
        <v>-0.04135320149</v>
      </c>
      <c r="N2870" s="373">
        <f>PPMT('Assumptions (T&amp;D)'!$C$20,Model!AG$1,'Assumptions (T&amp;D)'!$C$23,Model!$D$2866)</f>
        <v>-0.04331747856</v>
      </c>
      <c r="O2870" s="373">
        <f>PPMT('Assumptions (T&amp;D)'!$C$20,Model!AH$1,'Assumptions (T&amp;D)'!$C$23,Model!$D$2866)</f>
        <v>-0.04537505879</v>
      </c>
      <c r="P2870" s="373">
        <f>PPMT('Assumptions (T&amp;D)'!$C$20,Model!AI$1,'Assumptions (T&amp;D)'!$C$23,Model!$D$2866)</f>
        <v>-0.04753037408</v>
      </c>
      <c r="Q2870" s="373">
        <f>PPMT('Assumptions (T&amp;D)'!$C$20,Model!AJ$1,'Assumptions (T&amp;D)'!$C$23,Model!$D$2866)</f>
        <v>-0.04978806685</v>
      </c>
      <c r="R2870" s="373">
        <f>PPMT('Assumptions (T&amp;D)'!$C$20,Model!AK$1,'Assumptions (T&amp;D)'!$C$23,Model!$D$2866)</f>
        <v>-0.05215300003</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-0.03606447071</v>
      </c>
      <c r="F2871" s="373">
        <f>PPMT('Assumptions (T&amp;D)'!$C$20,Model!X$1,'Assumptions (T&amp;D)'!$C$23,Model!$E$2866)</f>
        <v>-0.03777753306</v>
      </c>
      <c r="G2871" s="373">
        <f>PPMT('Assumptions (T&amp;D)'!$C$20,Model!Y$1,'Assumptions (T&amp;D)'!$C$23,Model!$E$2866)</f>
        <v>-0.03957196589</v>
      </c>
      <c r="H2871" s="373">
        <f>PPMT('Assumptions (T&amp;D)'!$C$20,Model!Z$1,'Assumptions (T&amp;D)'!$C$23,Model!$E$2866)</f>
        <v>-0.04145163426</v>
      </c>
      <c r="I2871" s="373">
        <f>PPMT('Assumptions (T&amp;D)'!$C$20,Model!AA$1,'Assumptions (T&amp;D)'!$C$23,Model!$E$2866)</f>
        <v>-0.04342058689</v>
      </c>
      <c r="J2871" s="373">
        <f>PPMT('Assumptions (T&amp;D)'!$C$20,Model!AB$1,'Assumptions (T&amp;D)'!$C$23,Model!$E$2866)</f>
        <v>-0.04548306477</v>
      </c>
      <c r="K2871" s="373">
        <f>PPMT('Assumptions (T&amp;D)'!$C$20,Model!AC$1,'Assumptions (T&amp;D)'!$C$23,Model!$E$2866)</f>
        <v>-0.04764351035</v>
      </c>
      <c r="L2871" s="373">
        <f>PPMT('Assumptions (T&amp;D)'!$C$20,Model!AD$1,'Assumptions (T&amp;D)'!$C$23,Model!$E$2866)</f>
        <v>-0.04990657709</v>
      </c>
      <c r="M2871" s="373">
        <f>PPMT('Assumptions (T&amp;D)'!$C$20,Model!AE$1,'Assumptions (T&amp;D)'!$C$23,Model!$E$2866)</f>
        <v>-0.0522771395</v>
      </c>
      <c r="N2871" s="373">
        <f>PPMT('Assumptions (T&amp;D)'!$C$20,Model!AF$1,'Assumptions (T&amp;D)'!$C$23,Model!$E$2866)</f>
        <v>-0.05476030363</v>
      </c>
      <c r="O2871" s="373">
        <f>PPMT('Assumptions (T&amp;D)'!$C$20,Model!AG$1,'Assumptions (T&amp;D)'!$C$23,Model!$E$2866)</f>
        <v>-0.05736141805</v>
      </c>
      <c r="P2871" s="373">
        <f>PPMT('Assumptions (T&amp;D)'!$C$20,Model!AH$1,'Assumptions (T&amp;D)'!$C$23,Model!$E$2866)</f>
        <v>-0.06008608541</v>
      </c>
      <c r="Q2871" s="373">
        <f>PPMT('Assumptions (T&amp;D)'!$C$20,Model!AI$1,'Assumptions (T&amp;D)'!$C$23,Model!$E$2866)</f>
        <v>-0.06294017446</v>
      </c>
      <c r="R2871" s="373">
        <f>PPMT('Assumptions (T&amp;D)'!$C$20,Model!AJ$1,'Assumptions (T&amp;D)'!$C$23,Model!$E$2866)</f>
        <v>-0.06592983275</v>
      </c>
      <c r="S2871" s="373">
        <f>PPMT('Assumptions (T&amp;D)'!$C$20,Model!AK$1,'Assumptions (T&amp;D)'!$C$23,Model!$E$2866)</f>
        <v>-0.0690614998</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-0.04717831015</v>
      </c>
      <c r="G2872" s="373">
        <f>PPMT('Assumptions (T&amp;D)'!$C$20,Model!X$1,'Assumptions (T&amp;D)'!$C$23,Model!$F$2866)</f>
        <v>-0.04941927988</v>
      </c>
      <c r="H2872" s="373">
        <f>PPMT('Assumptions (T&amp;D)'!$C$20,Model!Y$1,'Assumptions (T&amp;D)'!$C$23,Model!$F$2866)</f>
        <v>-0.05176669567</v>
      </c>
      <c r="I2872" s="373">
        <f>PPMT('Assumptions (T&amp;D)'!$C$20,Model!Z$1,'Assumptions (T&amp;D)'!$C$23,Model!$F$2866)</f>
        <v>-0.05422561372</v>
      </c>
      <c r="J2872" s="373">
        <f>PPMT('Assumptions (T&amp;D)'!$C$20,Model!AA$1,'Assumptions (T&amp;D)'!$C$23,Model!$F$2866)</f>
        <v>-0.05680133037</v>
      </c>
      <c r="K2872" s="373">
        <f>PPMT('Assumptions (T&amp;D)'!$C$20,Model!AB$1,'Assumptions (T&amp;D)'!$C$23,Model!$F$2866)</f>
        <v>-0.05949939356</v>
      </c>
      <c r="L2872" s="373">
        <f>PPMT('Assumptions (T&amp;D)'!$C$20,Model!AC$1,'Assumptions (T&amp;D)'!$C$23,Model!$F$2866)</f>
        <v>-0.06232561476</v>
      </c>
      <c r="M2872" s="373">
        <f>PPMT('Assumptions (T&amp;D)'!$C$20,Model!AD$1,'Assumptions (T&amp;D)'!$C$23,Model!$F$2866)</f>
        <v>-0.06528608146</v>
      </c>
      <c r="N2872" s="373">
        <f>PPMT('Assumptions (T&amp;D)'!$C$20,Model!AE$1,'Assumptions (T&amp;D)'!$C$23,Model!$F$2866)</f>
        <v>-0.06838717033</v>
      </c>
      <c r="O2872" s="373">
        <f>PPMT('Assumptions (T&amp;D)'!$C$20,Model!AF$1,'Assumptions (T&amp;D)'!$C$23,Model!$F$2866)</f>
        <v>-0.07163556092</v>
      </c>
      <c r="P2872" s="373">
        <f>PPMT('Assumptions (T&amp;D)'!$C$20,Model!AG$1,'Assumptions (T&amp;D)'!$C$23,Model!$F$2866)</f>
        <v>-0.07503825006</v>
      </c>
      <c r="Q2872" s="373">
        <f>PPMT('Assumptions (T&amp;D)'!$C$20,Model!AH$1,'Assumptions (T&amp;D)'!$C$23,Model!$F$2866)</f>
        <v>-0.07860256694</v>
      </c>
      <c r="R2872" s="373">
        <f>PPMT('Assumptions (T&amp;D)'!$C$20,Model!AI$1,'Assumptions (T&amp;D)'!$C$23,Model!$F$2866)</f>
        <v>-0.08233618887</v>
      </c>
      <c r="S2872" s="373">
        <f>PPMT('Assumptions (T&amp;D)'!$C$20,Model!AJ$1,'Assumptions (T&amp;D)'!$C$23,Model!$F$2866)</f>
        <v>-0.08624715784</v>
      </c>
      <c r="T2872" s="373">
        <f>PPMT('Assumptions (T&amp;D)'!$C$20,Model!AK$1,'Assumptions (T&amp;D)'!$C$23,Model!$F$2866)</f>
        <v>-0.09034389784</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-0.02389400832</v>
      </c>
      <c r="H2873" s="373">
        <f>PPMT('Assumptions (T&amp;D)'!$C$20,Model!X$1,'Assumptions (T&amp;D)'!$C$23,Model!$G$2866)</f>
        <v>-0.02502897372</v>
      </c>
      <c r="I2873" s="373">
        <f>PPMT('Assumptions (T&amp;D)'!$C$20,Model!Y$1,'Assumptions (T&amp;D)'!$C$23,Model!$G$2866)</f>
        <v>-0.02621784997</v>
      </c>
      <c r="J2873" s="373">
        <f>PPMT('Assumptions (T&amp;D)'!$C$20,Model!Z$1,'Assumptions (T&amp;D)'!$C$23,Model!$G$2866)</f>
        <v>-0.02746319784</v>
      </c>
      <c r="K2873" s="373">
        <f>PPMT('Assumptions (T&amp;D)'!$C$20,Model!AA$1,'Assumptions (T&amp;D)'!$C$23,Model!$G$2866)</f>
        <v>-0.02876769974</v>
      </c>
      <c r="L2873" s="373">
        <f>PPMT('Assumptions (T&amp;D)'!$C$20,Model!AB$1,'Assumptions (T&amp;D)'!$C$23,Model!$G$2866)</f>
        <v>-0.03013416548</v>
      </c>
      <c r="M2873" s="373">
        <f>PPMT('Assumptions (T&amp;D)'!$C$20,Model!AC$1,'Assumptions (T&amp;D)'!$C$23,Model!$G$2866)</f>
        <v>-0.03156553834</v>
      </c>
      <c r="N2873" s="373">
        <f>PPMT('Assumptions (T&amp;D)'!$C$20,Model!AD$1,'Assumptions (T&amp;D)'!$C$23,Model!$G$2866)</f>
        <v>-0.03306490141</v>
      </c>
      <c r="O2873" s="373">
        <f>PPMT('Assumptions (T&amp;D)'!$C$20,Model!AE$1,'Assumptions (T&amp;D)'!$C$23,Model!$G$2866)</f>
        <v>-0.03463548423</v>
      </c>
      <c r="P2873" s="373">
        <f>PPMT('Assumptions (T&amp;D)'!$C$20,Model!AF$1,'Assumptions (T&amp;D)'!$C$23,Model!$G$2866)</f>
        <v>-0.03628066973</v>
      </c>
      <c r="Q2873" s="373">
        <f>PPMT('Assumptions (T&amp;D)'!$C$20,Model!AG$1,'Assumptions (T&amp;D)'!$C$23,Model!$G$2866)</f>
        <v>-0.03800400154</v>
      </c>
      <c r="R2873" s="373">
        <f>PPMT('Assumptions (T&amp;D)'!$C$20,Model!AH$1,'Assumptions (T&amp;D)'!$C$23,Model!$G$2866)</f>
        <v>-0.03980919161</v>
      </c>
      <c r="S2873" s="373">
        <f>PPMT('Assumptions (T&amp;D)'!$C$20,Model!AI$1,'Assumptions (T&amp;D)'!$C$23,Model!$G$2866)</f>
        <v>-0.04170012821</v>
      </c>
      <c r="T2873" s="373">
        <f>PPMT('Assumptions (T&amp;D)'!$C$20,Model!AJ$1,'Assumptions (T&amp;D)'!$C$23,Model!$G$2866)</f>
        <v>-0.0436808843</v>
      </c>
      <c r="U2873" s="373">
        <f>PPMT('Assumptions (T&amp;D)'!$C$20,Model!AK$1,'Assumptions (T&amp;D)'!$C$23,Model!$G$2866)</f>
        <v>-0.04575572631</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-0.03297115753</v>
      </c>
      <c r="I2874" s="373">
        <f>PPMT('Assumptions (T&amp;D)'!$C$20,Model!X$1,'Assumptions (T&amp;D)'!$C$23,Model!$H$2866)</f>
        <v>-0.03453728752</v>
      </c>
      <c r="J2874" s="373">
        <f>PPMT('Assumptions (T&amp;D)'!$C$20,Model!Y$1,'Assumptions (T&amp;D)'!$C$23,Model!$H$2866)</f>
        <v>-0.03617780867</v>
      </c>
      <c r="K2874" s="373">
        <f>PPMT('Assumptions (T&amp;D)'!$C$20,Model!Z$1,'Assumptions (T&amp;D)'!$C$23,Model!$H$2866)</f>
        <v>-0.03789625459</v>
      </c>
      <c r="L2874" s="373">
        <f>PPMT('Assumptions (T&amp;D)'!$C$20,Model!AA$1,'Assumptions (T&amp;D)'!$C$23,Model!$H$2866)</f>
        <v>-0.03969632668</v>
      </c>
      <c r="M2874" s="373">
        <f>PPMT('Assumptions (T&amp;D)'!$C$20,Model!AB$1,'Assumptions (T&amp;D)'!$C$23,Model!$H$2866)</f>
        <v>-0.0415819022</v>
      </c>
      <c r="N2874" s="373">
        <f>PPMT('Assumptions (T&amp;D)'!$C$20,Model!AC$1,'Assumptions (T&amp;D)'!$C$23,Model!$H$2866)</f>
        <v>-0.04355704255</v>
      </c>
      <c r="O2874" s="373">
        <f>PPMT('Assumptions (T&amp;D)'!$C$20,Model!AD$1,'Assumptions (T&amp;D)'!$C$23,Model!$H$2866)</f>
        <v>-0.04562600207</v>
      </c>
      <c r="P2874" s="373">
        <f>PPMT('Assumptions (T&amp;D)'!$C$20,Model!AE$1,'Assumptions (T&amp;D)'!$C$23,Model!$H$2866)</f>
        <v>-0.04779323717</v>
      </c>
      <c r="Q2874" s="373">
        <f>PPMT('Assumptions (T&amp;D)'!$C$20,Model!AF$1,'Assumptions (T&amp;D)'!$C$23,Model!$H$2866)</f>
        <v>-0.05006341594</v>
      </c>
      <c r="R2874" s="373">
        <f>PPMT('Assumptions (T&amp;D)'!$C$20,Model!AG$1,'Assumptions (T&amp;D)'!$C$23,Model!$H$2866)</f>
        <v>-0.05244142819</v>
      </c>
      <c r="S2874" s="373">
        <f>PPMT('Assumptions (T&amp;D)'!$C$20,Model!AH$1,'Assumptions (T&amp;D)'!$C$23,Model!$H$2866)</f>
        <v>-0.05493239603</v>
      </c>
      <c r="T2874" s="373">
        <f>PPMT('Assumptions (T&amp;D)'!$C$20,Model!AI$1,'Assumptions (T&amp;D)'!$C$23,Model!$H$2866)</f>
        <v>-0.05754168484</v>
      </c>
      <c r="U2874" s="373">
        <f>PPMT('Assumptions (T&amp;D)'!$C$20,Model!AJ$1,'Assumptions (T&amp;D)'!$C$23,Model!$H$2866)</f>
        <v>-0.06027491487</v>
      </c>
      <c r="V2874" s="373">
        <f>PPMT('Assumptions (T&amp;D)'!$C$20,Model!AK$1,'Assumptions (T&amp;D)'!$C$23,Model!$H$2866)</f>
        <v>-0.06313797333</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-0.03233454864</v>
      </c>
      <c r="J2875" s="373">
        <f>PPMT('Assumptions (T&amp;D)'!$C$20,Model!X$1,'Assumptions (T&amp;D)'!$C$23,Model!$I$2866)</f>
        <v>-0.0338704397</v>
      </c>
      <c r="K2875" s="373">
        <f>PPMT('Assumptions (T&amp;D)'!$C$20,Model!Y$1,'Assumptions (T&amp;D)'!$C$23,Model!$I$2866)</f>
        <v>-0.03547928558</v>
      </c>
      <c r="L2875" s="373">
        <f>PPMT('Assumptions (T&amp;D)'!$C$20,Model!Z$1,'Assumptions (T&amp;D)'!$C$23,Model!$I$2866)</f>
        <v>-0.03716455165</v>
      </c>
      <c r="M2875" s="373">
        <f>PPMT('Assumptions (T&amp;D)'!$C$20,Model!AA$1,'Assumptions (T&amp;D)'!$C$23,Model!$I$2866)</f>
        <v>-0.03892986785</v>
      </c>
      <c r="N2875" s="373">
        <f>PPMT('Assumptions (T&amp;D)'!$C$20,Model!AB$1,'Assumptions (T&amp;D)'!$C$23,Model!$I$2866)</f>
        <v>-0.04077903657</v>
      </c>
      <c r="O2875" s="373">
        <f>PPMT('Assumptions (T&amp;D)'!$C$20,Model!AC$1,'Assumptions (T&amp;D)'!$C$23,Model!$I$2866)</f>
        <v>-0.04271604081</v>
      </c>
      <c r="P2875" s="373">
        <f>PPMT('Assumptions (T&amp;D)'!$C$20,Model!AD$1,'Assumptions (T&amp;D)'!$C$23,Model!$I$2866)</f>
        <v>-0.04474505275</v>
      </c>
      <c r="Q2875" s="373">
        <f>PPMT('Assumptions (T&amp;D)'!$C$20,Model!AE$1,'Assumptions (T&amp;D)'!$C$23,Model!$I$2866)</f>
        <v>-0.04687044276</v>
      </c>
      <c r="R2875" s="373">
        <f>PPMT('Assumptions (T&amp;D)'!$C$20,Model!AF$1,'Assumptions (T&amp;D)'!$C$23,Model!$I$2866)</f>
        <v>-0.04909678879</v>
      </c>
      <c r="S2875" s="373">
        <f>PPMT('Assumptions (T&amp;D)'!$C$20,Model!AG$1,'Assumptions (T&amp;D)'!$C$23,Model!$I$2866)</f>
        <v>-0.05142888625</v>
      </c>
      <c r="T2875" s="373">
        <f>PPMT('Assumptions (T&amp;D)'!$C$20,Model!AH$1,'Assumptions (T&amp;D)'!$C$23,Model!$I$2866)</f>
        <v>-0.05387175835</v>
      </c>
      <c r="U2875" s="373">
        <f>PPMT('Assumptions (T&amp;D)'!$C$20,Model!AI$1,'Assumptions (T&amp;D)'!$C$23,Model!$I$2866)</f>
        <v>-0.05643066687</v>
      </c>
      <c r="V2875" s="373">
        <f>PPMT('Assumptions (T&amp;D)'!$C$20,Model!AJ$1,'Assumptions (T&amp;D)'!$C$23,Model!$I$2866)</f>
        <v>-0.05911112355</v>
      </c>
      <c r="W2875" s="373">
        <f>PPMT('Assumptions (T&amp;D)'!$C$20,Model!AK$1,'Assumptions (T&amp;D)'!$C$23,Model!$I$2866)</f>
        <v>-0.06191890192</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-0.03357589074</v>
      </c>
      <c r="K2876" s="373">
        <f>PPMT('Assumptions (T&amp;D)'!$C$20,Model!X$1,'Assumptions (T&amp;D)'!$C$23,Model!$J$2866)</f>
        <v>-0.03517074555</v>
      </c>
      <c r="L2876" s="373">
        <f>PPMT('Assumptions (T&amp;D)'!$C$20,Model!Y$1,'Assumptions (T&amp;D)'!$C$23,Model!$J$2866)</f>
        <v>-0.03684135596</v>
      </c>
      <c r="M2876" s="373">
        <f>PPMT('Assumptions (T&amp;D)'!$C$20,Model!Z$1,'Assumptions (T&amp;D)'!$C$23,Model!$J$2866)</f>
        <v>-0.03859132037</v>
      </c>
      <c r="N2876" s="373">
        <f>PPMT('Assumptions (T&amp;D)'!$C$20,Model!AA$1,'Assumptions (T&amp;D)'!$C$23,Model!$J$2866)</f>
        <v>-0.04042440808</v>
      </c>
      <c r="O2876" s="373">
        <f>PPMT('Assumptions (T&amp;D)'!$C$20,Model!AB$1,'Assumptions (T&amp;D)'!$C$23,Model!$J$2866)</f>
        <v>-0.04234456747</v>
      </c>
      <c r="P2876" s="373">
        <f>PPMT('Assumptions (T&amp;D)'!$C$20,Model!AC$1,'Assumptions (T&amp;D)'!$C$23,Model!$J$2866)</f>
        <v>-0.04435593442</v>
      </c>
      <c r="Q2876" s="373">
        <f>PPMT('Assumptions (T&amp;D)'!$C$20,Model!AD$1,'Assumptions (T&amp;D)'!$C$23,Model!$J$2866)</f>
        <v>-0.04646284131</v>
      </c>
      <c r="R2876" s="373">
        <f>PPMT('Assumptions (T&amp;D)'!$C$20,Model!AE$1,'Assumptions (T&amp;D)'!$C$23,Model!$J$2866)</f>
        <v>-0.04866982627</v>
      </c>
      <c r="S2876" s="373">
        <f>PPMT('Assumptions (T&amp;D)'!$C$20,Model!AF$1,'Assumptions (T&amp;D)'!$C$23,Model!$J$2866)</f>
        <v>-0.05098164302</v>
      </c>
      <c r="T2876" s="373">
        <f>PPMT('Assumptions (T&amp;D)'!$C$20,Model!AG$1,'Assumptions (T&amp;D)'!$C$23,Model!$J$2866)</f>
        <v>-0.05340327106</v>
      </c>
      <c r="U2876" s="373">
        <f>PPMT('Assumptions (T&amp;D)'!$C$20,Model!AH$1,'Assumptions (T&amp;D)'!$C$23,Model!$J$2866)</f>
        <v>-0.05593992644</v>
      </c>
      <c r="V2876" s="373">
        <f>PPMT('Assumptions (T&amp;D)'!$C$20,Model!AI$1,'Assumptions (T&amp;D)'!$C$23,Model!$J$2866)</f>
        <v>-0.05859707294</v>
      </c>
      <c r="W2876" s="373">
        <f>PPMT('Assumptions (T&amp;D)'!$C$20,Model!AJ$1,'Assumptions (T&amp;D)'!$C$23,Model!$J$2866)</f>
        <v>-0.06138043391</v>
      </c>
      <c r="X2876" s="373">
        <f>PPMT('Assumptions (T&amp;D)'!$C$20,Model!AK$1,'Assumptions (T&amp;D)'!$C$23,Model!$J$2866)</f>
        <v>-0.06429600452</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-0.03999738666</v>
      </c>
      <c r="L2877" s="373">
        <f>PPMT('Assumptions (T&amp;D)'!$C$20,Model!X$1,'Assumptions (T&amp;D)'!$C$23,Model!$K$2866)</f>
        <v>-0.04189726252</v>
      </c>
      <c r="M2877" s="373">
        <f>PPMT('Assumptions (T&amp;D)'!$C$20,Model!Y$1,'Assumptions (T&amp;D)'!$C$23,Model!$K$2866)</f>
        <v>-0.04388738249</v>
      </c>
      <c r="N2877" s="373">
        <f>PPMT('Assumptions (T&amp;D)'!$C$20,Model!Z$1,'Assumptions (T&amp;D)'!$C$23,Model!$K$2866)</f>
        <v>-0.04597203316</v>
      </c>
      <c r="O2877" s="373">
        <f>PPMT('Assumptions (T&amp;D)'!$C$20,Model!AA$1,'Assumptions (T&amp;D)'!$C$23,Model!$K$2866)</f>
        <v>-0.04815570474</v>
      </c>
      <c r="P2877" s="373">
        <f>PPMT('Assumptions (T&amp;D)'!$C$20,Model!AB$1,'Assumptions (T&amp;D)'!$C$23,Model!$K$2866)</f>
        <v>-0.05044310071</v>
      </c>
      <c r="Q2877" s="373">
        <f>PPMT('Assumptions (T&amp;D)'!$C$20,Model!AC$1,'Assumptions (T&amp;D)'!$C$23,Model!$K$2866)</f>
        <v>-0.05283914799</v>
      </c>
      <c r="R2877" s="373">
        <f>PPMT('Assumptions (T&amp;D)'!$C$20,Model!AD$1,'Assumptions (T&amp;D)'!$C$23,Model!$K$2866)</f>
        <v>-0.05534900752</v>
      </c>
      <c r="S2877" s="373">
        <f>PPMT('Assumptions (T&amp;D)'!$C$20,Model!AE$1,'Assumptions (T&amp;D)'!$C$23,Model!$K$2866)</f>
        <v>-0.05797808538</v>
      </c>
      <c r="T2877" s="373">
        <f>PPMT('Assumptions (T&amp;D)'!$C$20,Model!AF$1,'Assumptions (T&amp;D)'!$C$23,Model!$K$2866)</f>
        <v>-0.06073204444</v>
      </c>
      <c r="U2877" s="373">
        <f>PPMT('Assumptions (T&amp;D)'!$C$20,Model!AG$1,'Assumptions (T&amp;D)'!$C$23,Model!$K$2866)</f>
        <v>-0.06361681655</v>
      </c>
      <c r="V2877" s="373">
        <f>PPMT('Assumptions (T&amp;D)'!$C$20,Model!AH$1,'Assumptions (T&amp;D)'!$C$23,Model!$K$2866)</f>
        <v>-0.06663861533</v>
      </c>
      <c r="W2877" s="373">
        <f>PPMT('Assumptions (T&amp;D)'!$C$20,Model!AI$1,'Assumptions (T&amp;D)'!$C$23,Model!$K$2866)</f>
        <v>-0.06980394956</v>
      </c>
      <c r="X2877" s="373">
        <f>PPMT('Assumptions (T&amp;D)'!$C$20,Model!AJ$1,'Assumptions (T&amp;D)'!$C$23,Model!$K$2866)</f>
        <v>-0.07311963717</v>
      </c>
      <c r="Y2877" s="373">
        <f>PPMT('Assumptions (T&amp;D)'!$C$20,Model!AK$1,'Assumptions (T&amp;D)'!$C$23,Model!$K$2866)</f>
        <v>-0.07659281993</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-0.04192797636</v>
      </c>
      <c r="M2878" s="373">
        <f>PPMT('Assumptions (T&amp;D)'!$C$20,Model!X$1,'Assumptions (T&amp;D)'!$C$23,Model!$L$2866)</f>
        <v>-0.04391955524</v>
      </c>
      <c r="N2878" s="373">
        <f>PPMT('Assumptions (T&amp;D)'!$C$20,Model!Y$1,'Assumptions (T&amp;D)'!$C$23,Model!$L$2866)</f>
        <v>-0.04600573411</v>
      </c>
      <c r="O2878" s="373">
        <f>PPMT('Assumptions (T&amp;D)'!$C$20,Model!Z$1,'Assumptions (T&amp;D)'!$C$23,Model!$L$2866)</f>
        <v>-0.04819100648</v>
      </c>
      <c r="P2878" s="373">
        <f>PPMT('Assumptions (T&amp;D)'!$C$20,Model!AA$1,'Assumptions (T&amp;D)'!$C$23,Model!$L$2866)</f>
        <v>-0.05048007929</v>
      </c>
      <c r="Q2878" s="373">
        <f>PPMT('Assumptions (T&amp;D)'!$C$20,Model!AB$1,'Assumptions (T&amp;D)'!$C$23,Model!$L$2866)</f>
        <v>-0.05287788306</v>
      </c>
      <c r="R2878" s="373">
        <f>PPMT('Assumptions (T&amp;D)'!$C$20,Model!AC$1,'Assumptions (T&amp;D)'!$C$23,Model!$L$2866)</f>
        <v>-0.0553895825</v>
      </c>
      <c r="S2878" s="373">
        <f>PPMT('Assumptions (T&amp;D)'!$C$20,Model!AD$1,'Assumptions (T&amp;D)'!$C$23,Model!$L$2866)</f>
        <v>-0.05802058767</v>
      </c>
      <c r="T2878" s="373">
        <f>PPMT('Assumptions (T&amp;D)'!$C$20,Model!AE$1,'Assumptions (T&amp;D)'!$C$23,Model!$L$2866)</f>
        <v>-0.06077656559</v>
      </c>
      <c r="U2878" s="373">
        <f>PPMT('Assumptions (T&amp;D)'!$C$20,Model!AF$1,'Assumptions (T&amp;D)'!$C$23,Model!$L$2866)</f>
        <v>-0.06366345245</v>
      </c>
      <c r="V2878" s="373">
        <f>PPMT('Assumptions (T&amp;D)'!$C$20,Model!AG$1,'Assumptions (T&amp;D)'!$C$23,Model!$L$2866)</f>
        <v>-0.06668746644</v>
      </c>
      <c r="W2878" s="373">
        <f>PPMT('Assumptions (T&amp;D)'!$C$20,Model!AH$1,'Assumptions (T&amp;D)'!$C$23,Model!$L$2866)</f>
        <v>-0.0698551211</v>
      </c>
      <c r="X2878" s="373">
        <f>PPMT('Assumptions (T&amp;D)'!$C$20,Model!AI$1,'Assumptions (T&amp;D)'!$C$23,Model!$L$2866)</f>
        <v>-0.07317323935</v>
      </c>
      <c r="Y2878" s="373">
        <f>PPMT('Assumptions (T&amp;D)'!$C$20,Model!AJ$1,'Assumptions (T&amp;D)'!$C$23,Model!$L$2866)</f>
        <v>-0.07664896822</v>
      </c>
      <c r="Z2878" s="373">
        <f>PPMT('Assumptions (T&amp;D)'!$C$20,Model!AK$1,'Assumptions (T&amp;D)'!$C$23,Model!$L$2866)</f>
        <v>-0.08028979421</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-0.04393402002</v>
      </c>
      <c r="N2879" s="373">
        <f>PPMT('Assumptions (T&amp;D)'!$C$20,Model!X$1,'Assumptions (T&amp;D)'!$C$23,Model!$M$2866)</f>
        <v>-0.04602088597</v>
      </c>
      <c r="O2879" s="373">
        <f>PPMT('Assumptions (T&amp;D)'!$C$20,Model!Y$1,'Assumptions (T&amp;D)'!$C$23,Model!$M$2866)</f>
        <v>-0.04820687806</v>
      </c>
      <c r="P2879" s="373">
        <f>PPMT('Assumptions (T&amp;D)'!$C$20,Model!Z$1,'Assumptions (T&amp;D)'!$C$23,Model!$M$2866)</f>
        <v>-0.05049670476</v>
      </c>
      <c r="Q2879" s="373">
        <f>PPMT('Assumptions (T&amp;D)'!$C$20,Model!AA$1,'Assumptions (T&amp;D)'!$C$23,Model!$M$2866)</f>
        <v>-0.05289529824</v>
      </c>
      <c r="R2879" s="373">
        <f>PPMT('Assumptions (T&amp;D)'!$C$20,Model!AB$1,'Assumptions (T&amp;D)'!$C$23,Model!$M$2866)</f>
        <v>-0.05540782491</v>
      </c>
      <c r="S2879" s="373">
        <f>PPMT('Assumptions (T&amp;D)'!$C$20,Model!AC$1,'Assumptions (T&amp;D)'!$C$23,Model!$M$2866)</f>
        <v>-0.05803969659</v>
      </c>
      <c r="T2879" s="373">
        <f>PPMT('Assumptions (T&amp;D)'!$C$20,Model!AD$1,'Assumptions (T&amp;D)'!$C$23,Model!$M$2866)</f>
        <v>-0.06079658218</v>
      </c>
      <c r="U2879" s="373">
        <f>PPMT('Assumptions (T&amp;D)'!$C$20,Model!AE$1,'Assumptions (T&amp;D)'!$C$23,Model!$M$2866)</f>
        <v>-0.06368441983</v>
      </c>
      <c r="V2879" s="373">
        <f>PPMT('Assumptions (T&amp;D)'!$C$20,Model!AF$1,'Assumptions (T&amp;D)'!$C$23,Model!$M$2866)</f>
        <v>-0.06670942977</v>
      </c>
      <c r="W2879" s="373">
        <f>PPMT('Assumptions (T&amp;D)'!$C$20,Model!AG$1,'Assumptions (T&amp;D)'!$C$23,Model!$M$2866)</f>
        <v>-0.06987812769</v>
      </c>
      <c r="X2879" s="373">
        <f>PPMT('Assumptions (T&amp;D)'!$C$20,Model!AH$1,'Assumptions (T&amp;D)'!$C$23,Model!$M$2866)</f>
        <v>-0.07319733875</v>
      </c>
      <c r="Y2879" s="373">
        <f>PPMT('Assumptions (T&amp;D)'!$C$20,Model!AI$1,'Assumptions (T&amp;D)'!$C$23,Model!$M$2866)</f>
        <v>-0.07667421234</v>
      </c>
      <c r="Z2879" s="373">
        <f>PPMT('Assumptions (T&amp;D)'!$C$20,Model!AJ$1,'Assumptions (T&amp;D)'!$C$23,Model!$M$2866)</f>
        <v>-0.08031623743</v>
      </c>
      <c r="AA2879" s="373">
        <f>PPMT('Assumptions (T&amp;D)'!$C$20,Model!AK$1,'Assumptions (T&amp;D)'!$C$23,Model!$M$2866)</f>
        <v>-0.08413125871</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-0.04475446366</v>
      </c>
      <c r="O2880" s="373">
        <f>PPMT('Assumptions (T&amp;D)'!$C$20,Model!X$1,'Assumptions (T&amp;D)'!$C$23,Model!$N$2866)</f>
        <v>-0.04688030068</v>
      </c>
      <c r="P2880" s="373">
        <f>PPMT('Assumptions (T&amp;D)'!$C$20,Model!Y$1,'Assumptions (T&amp;D)'!$C$23,Model!$N$2866)</f>
        <v>-0.04910711496</v>
      </c>
      <c r="Q2880" s="373">
        <f>PPMT('Assumptions (T&amp;D)'!$C$20,Model!Z$1,'Assumptions (T&amp;D)'!$C$23,Model!$N$2866)</f>
        <v>-0.05143970293</v>
      </c>
      <c r="R2880" s="373">
        <f>PPMT('Assumptions (T&amp;D)'!$C$20,Model!AA$1,'Assumptions (T&amp;D)'!$C$23,Model!$N$2866)</f>
        <v>-0.05388308881</v>
      </c>
      <c r="S2880" s="373">
        <f>PPMT('Assumptions (T&amp;D)'!$C$20,Model!AB$1,'Assumptions (T&amp;D)'!$C$23,Model!$N$2866)</f>
        <v>-0.05644253553</v>
      </c>
      <c r="T2880" s="373">
        <f>PPMT('Assumptions (T&amp;D)'!$C$20,Model!AC$1,'Assumptions (T&amp;D)'!$C$23,Model!$N$2866)</f>
        <v>-0.05912355597</v>
      </c>
      <c r="U2880" s="373">
        <f>PPMT('Assumptions (T&amp;D)'!$C$20,Model!AD$1,'Assumptions (T&amp;D)'!$C$23,Model!$N$2866)</f>
        <v>-0.06193192488</v>
      </c>
      <c r="V2880" s="373">
        <f>PPMT('Assumptions (T&amp;D)'!$C$20,Model!AE$1,'Assumptions (T&amp;D)'!$C$23,Model!$N$2866)</f>
        <v>-0.06487369131</v>
      </c>
      <c r="W2880" s="373">
        <f>PPMT('Assumptions (T&amp;D)'!$C$20,Model!AF$1,'Assumptions (T&amp;D)'!$C$23,Model!$N$2866)</f>
        <v>-0.06795519165</v>
      </c>
      <c r="X2880" s="373">
        <f>PPMT('Assumptions (T&amp;D)'!$C$20,Model!AG$1,'Assumptions (T&amp;D)'!$C$23,Model!$N$2866)</f>
        <v>-0.07118306325</v>
      </c>
      <c r="Y2880" s="373">
        <f>PPMT('Assumptions (T&amp;D)'!$C$20,Model!AH$1,'Assumptions (T&amp;D)'!$C$23,Model!$N$2866)</f>
        <v>-0.07456425876</v>
      </c>
      <c r="Z2880" s="373">
        <f>PPMT('Assumptions (T&amp;D)'!$C$20,Model!AI$1,'Assumptions (T&amp;D)'!$C$23,Model!$N$2866)</f>
        <v>-0.07810606105</v>
      </c>
      <c r="AA2880" s="373">
        <f>PPMT('Assumptions (T&amp;D)'!$C$20,Model!AJ$1,'Assumptions (T&amp;D)'!$C$23,Model!$N$2866)</f>
        <v>-0.08181609895</v>
      </c>
      <c r="AB2880" s="373">
        <f>PPMT('Assumptions (T&amp;D)'!$C$20,Model!AK$1,'Assumptions (T&amp;D)'!$C$23,Model!$N$2866)</f>
        <v>-0.08570236365</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-0.04653710731</v>
      </c>
      <c r="P2881" s="373">
        <f>PPMT('Assumptions (T&amp;D)'!$C$20,Model!X$1,'Assumptions (T&amp;D)'!$C$23,Model!$O$2866)</f>
        <v>-0.04874761991</v>
      </c>
      <c r="Q2881" s="373">
        <f>PPMT('Assumptions (T&amp;D)'!$C$20,Model!Y$1,'Assumptions (T&amp;D)'!$C$23,Model!$O$2866)</f>
        <v>-0.05106313186</v>
      </c>
      <c r="R2881" s="373">
        <f>PPMT('Assumptions (T&amp;D)'!$C$20,Model!Z$1,'Assumptions (T&amp;D)'!$C$23,Model!$O$2866)</f>
        <v>-0.05348863062</v>
      </c>
      <c r="S2881" s="373">
        <f>PPMT('Assumptions (T&amp;D)'!$C$20,Model!AA$1,'Assumptions (T&amp;D)'!$C$23,Model!$O$2866)</f>
        <v>-0.05602934057</v>
      </c>
      <c r="T2881" s="373">
        <f>PPMT('Assumptions (T&amp;D)'!$C$20,Model!AB$1,'Assumptions (T&amp;D)'!$C$23,Model!$O$2866)</f>
        <v>-0.05869073425</v>
      </c>
      <c r="U2881" s="373">
        <f>PPMT('Assumptions (T&amp;D)'!$C$20,Model!AC$1,'Assumptions (T&amp;D)'!$C$23,Model!$O$2866)</f>
        <v>-0.06147854413</v>
      </c>
      <c r="V2881" s="373">
        <f>PPMT('Assumptions (T&amp;D)'!$C$20,Model!AD$1,'Assumptions (T&amp;D)'!$C$23,Model!$O$2866)</f>
        <v>-0.06439877497</v>
      </c>
      <c r="W2881" s="373">
        <f>PPMT('Assumptions (T&amp;D)'!$C$20,Model!AE$1,'Assumptions (T&amp;D)'!$C$23,Model!$O$2866)</f>
        <v>-0.06745771678</v>
      </c>
      <c r="X2881" s="373">
        <f>PPMT('Assumptions (T&amp;D)'!$C$20,Model!AF$1,'Assumptions (T&amp;D)'!$C$23,Model!$O$2866)</f>
        <v>-0.07066195833</v>
      </c>
      <c r="Y2881" s="373">
        <f>PPMT('Assumptions (T&amp;D)'!$C$20,Model!AG$1,'Assumptions (T&amp;D)'!$C$23,Model!$O$2866)</f>
        <v>-0.07401840135</v>
      </c>
      <c r="Z2881" s="373">
        <f>PPMT('Assumptions (T&amp;D)'!$C$20,Model!AH$1,'Assumptions (T&amp;D)'!$C$23,Model!$O$2866)</f>
        <v>-0.07753427542</v>
      </c>
      <c r="AA2881" s="373">
        <f>PPMT('Assumptions (T&amp;D)'!$C$20,Model!AI$1,'Assumptions (T&amp;D)'!$C$23,Model!$O$2866)</f>
        <v>-0.0812171535</v>
      </c>
      <c r="AB2881" s="373">
        <f>PPMT('Assumptions (T&amp;D)'!$C$20,Model!AJ$1,'Assumptions (T&amp;D)'!$C$23,Model!$O$2866)</f>
        <v>-0.08507496829</v>
      </c>
      <c r="AC2881" s="373">
        <f>PPMT('Assumptions (T&amp;D)'!$C$20,Model!AK$1,'Assumptions (T&amp;D)'!$C$23,Model!$O$2866)</f>
        <v>-0.08911602928</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-0.04565876114</v>
      </c>
      <c r="Q2882" s="373">
        <f>PPMT('Assumptions (T&amp;D)'!$C$20,Model!X$1,'Assumptions (T&amp;D)'!$C$23,Model!$P$2866)</f>
        <v>-0.0478275523</v>
      </c>
      <c r="R2882" s="373">
        <f>PPMT('Assumptions (T&amp;D)'!$C$20,Model!Y$1,'Assumptions (T&amp;D)'!$C$23,Model!$P$2866)</f>
        <v>-0.05009936103</v>
      </c>
      <c r="S2882" s="373">
        <f>PPMT('Assumptions (T&amp;D)'!$C$20,Model!Z$1,'Assumptions (T&amp;D)'!$C$23,Model!$P$2866)</f>
        <v>-0.05247908068</v>
      </c>
      <c r="T2882" s="373">
        <f>PPMT('Assumptions (T&amp;D)'!$C$20,Model!AA$1,'Assumptions (T&amp;D)'!$C$23,Model!$P$2866)</f>
        <v>-0.05497183701</v>
      </c>
      <c r="U2882" s="373">
        <f>PPMT('Assumptions (T&amp;D)'!$C$20,Model!AB$1,'Assumptions (T&amp;D)'!$C$23,Model!$P$2866)</f>
        <v>-0.05758299927</v>
      </c>
      <c r="V2882" s="373">
        <f>PPMT('Assumptions (T&amp;D)'!$C$20,Model!AC$1,'Assumptions (T&amp;D)'!$C$23,Model!$P$2866)</f>
        <v>-0.06031819174</v>
      </c>
      <c r="W2882" s="373">
        <f>PPMT('Assumptions (T&amp;D)'!$C$20,Model!AD$1,'Assumptions (T&amp;D)'!$C$23,Model!$P$2866)</f>
        <v>-0.06318330584</v>
      </c>
      <c r="X2882" s="373">
        <f>PPMT('Assumptions (T&amp;D)'!$C$20,Model!AE$1,'Assumptions (T&amp;D)'!$C$23,Model!$P$2866)</f>
        <v>-0.06618451287</v>
      </c>
      <c r="Y2882" s="373">
        <f>PPMT('Assumptions (T&amp;D)'!$C$20,Model!AF$1,'Assumptions (T&amp;D)'!$C$23,Model!$P$2866)</f>
        <v>-0.06932827723</v>
      </c>
      <c r="Z2882" s="373">
        <f>PPMT('Assumptions (T&amp;D)'!$C$20,Model!AG$1,'Assumptions (T&amp;D)'!$C$23,Model!$P$2866)</f>
        <v>-0.0726213704</v>
      </c>
      <c r="AA2882" s="373">
        <f>PPMT('Assumptions (T&amp;D)'!$C$20,Model!AH$1,'Assumptions (T&amp;D)'!$C$23,Model!$P$2866)</f>
        <v>-0.07607088549</v>
      </c>
      <c r="AB2882" s="373">
        <f>PPMT('Assumptions (T&amp;D)'!$C$20,Model!AI$1,'Assumptions (T&amp;D)'!$C$23,Model!$P$2866)</f>
        <v>-0.07968425255</v>
      </c>
      <c r="AC2882" s="373">
        <f>PPMT('Assumptions (T&amp;D)'!$C$20,Model!AJ$1,'Assumptions (T&amp;D)'!$C$23,Model!$P$2866)</f>
        <v>-0.08346925455</v>
      </c>
      <c r="AD2882" s="373">
        <f>PPMT('Assumptions (T&amp;D)'!$C$20,Model!AK$1,'Assumptions (T&amp;D)'!$C$23,Model!$P$2866)</f>
        <v>-0.08743404414</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-0.05829603153</v>
      </c>
      <c r="R2883" s="373">
        <f>PPMT('Assumptions (T&amp;D)'!$C$20,Model!X$1,'Assumptions (T&amp;D)'!$C$23,Model!$Q$2866)</f>
        <v>-0.06106509303</v>
      </c>
      <c r="S2883" s="373">
        <f>PPMT('Assumptions (T&amp;D)'!$C$20,Model!Y$1,'Assumptions (T&amp;D)'!$C$23,Model!$Q$2866)</f>
        <v>-0.06396568494</v>
      </c>
      <c r="T2883" s="373">
        <f>PPMT('Assumptions (T&amp;D)'!$C$20,Model!Z$1,'Assumptions (T&amp;D)'!$C$23,Model!$Q$2866)</f>
        <v>-0.06700405498</v>
      </c>
      <c r="U2883" s="373">
        <f>PPMT('Assumptions (T&amp;D)'!$C$20,Model!AA$1,'Assumptions (T&amp;D)'!$C$23,Model!$Q$2866)</f>
        <v>-0.07018674759</v>
      </c>
      <c r="V2883" s="373">
        <f>PPMT('Assumptions (T&amp;D)'!$C$20,Model!AB$1,'Assumptions (T&amp;D)'!$C$23,Model!$Q$2866)</f>
        <v>-0.0735206181</v>
      </c>
      <c r="W2883" s="373">
        <f>PPMT('Assumptions (T&amp;D)'!$C$20,Model!AC$1,'Assumptions (T&amp;D)'!$C$23,Model!$Q$2866)</f>
        <v>-0.07701284746</v>
      </c>
      <c r="X2883" s="373">
        <f>PPMT('Assumptions (T&amp;D)'!$C$20,Model!AD$1,'Assumptions (T&amp;D)'!$C$23,Model!$Q$2866)</f>
        <v>-0.08067095771</v>
      </c>
      <c r="Y2883" s="373">
        <f>PPMT('Assumptions (T&amp;D)'!$C$20,Model!AE$1,'Assumptions (T&amp;D)'!$C$23,Model!$Q$2866)</f>
        <v>-0.08450282821</v>
      </c>
      <c r="Z2883" s="373">
        <f>PPMT('Assumptions (T&amp;D)'!$C$20,Model!AF$1,'Assumptions (T&amp;D)'!$C$23,Model!$Q$2866)</f>
        <v>-0.08851671255</v>
      </c>
      <c r="AA2883" s="373">
        <f>PPMT('Assumptions (T&amp;D)'!$C$20,Model!AG$1,'Assumptions (T&amp;D)'!$C$23,Model!$Q$2866)</f>
        <v>-0.09272125639</v>
      </c>
      <c r="AB2883" s="373">
        <f>PPMT('Assumptions (T&amp;D)'!$C$20,Model!AH$1,'Assumptions (T&amp;D)'!$C$23,Model!$Q$2866)</f>
        <v>-0.09712551607</v>
      </c>
      <c r="AC2883" s="373">
        <f>PPMT('Assumptions (T&amp;D)'!$C$20,Model!AI$1,'Assumptions (T&amp;D)'!$C$23,Model!$Q$2866)</f>
        <v>-0.1017389781</v>
      </c>
      <c r="AD2883" s="373">
        <f>PPMT('Assumptions (T&amp;D)'!$C$20,Model!AJ$1,'Assumptions (T&amp;D)'!$C$23,Model!$Q$2866)</f>
        <v>-0.1065715795</v>
      </c>
      <c r="AE2883" s="373">
        <f>PPMT('Assumptions (T&amp;D)'!$C$20,Model!AK$1,'Assumptions (T&amp;D)'!$C$23,Model!$Q$2866)</f>
        <v>-0.1116337296</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-0.07356846095</v>
      </c>
      <c r="S2884" s="373">
        <f>PPMT('Assumptions (T&amp;D)'!$C$20,Model!X$1,'Assumptions (T&amp;D)'!$C$23,Model!$R$2866)</f>
        <v>-0.07706296285</v>
      </c>
      <c r="T2884" s="373">
        <f>PPMT('Assumptions (T&amp;D)'!$C$20,Model!Y$1,'Assumptions (T&amp;D)'!$C$23,Model!$R$2866)</f>
        <v>-0.08072345358</v>
      </c>
      <c r="U2884" s="373">
        <f>PPMT('Assumptions (T&amp;D)'!$C$20,Model!Z$1,'Assumptions (T&amp;D)'!$C$23,Model!$R$2866)</f>
        <v>-0.08455781763</v>
      </c>
      <c r="V2884" s="373">
        <f>PPMT('Assumptions (T&amp;D)'!$C$20,Model!AA$1,'Assumptions (T&amp;D)'!$C$23,Model!$R$2866)</f>
        <v>-0.08857431397</v>
      </c>
      <c r="W2884" s="373">
        <f>PPMT('Assumptions (T&amp;D)'!$C$20,Model!AB$1,'Assumptions (T&amp;D)'!$C$23,Model!$R$2866)</f>
        <v>-0.09278159388</v>
      </c>
      <c r="X2884" s="373">
        <f>PPMT('Assumptions (T&amp;D)'!$C$20,Model!AC$1,'Assumptions (T&amp;D)'!$C$23,Model!$R$2866)</f>
        <v>-0.09718871959</v>
      </c>
      <c r="Y2884" s="373">
        <f>PPMT('Assumptions (T&amp;D)'!$C$20,Model!AD$1,'Assumptions (T&amp;D)'!$C$23,Model!$R$2866)</f>
        <v>-0.1018051838</v>
      </c>
      <c r="Z2884" s="373">
        <f>PPMT('Assumptions (T&amp;D)'!$C$20,Model!AE$1,'Assumptions (T&amp;D)'!$C$23,Model!$R$2866)</f>
        <v>-0.10664093</v>
      </c>
      <c r="AA2884" s="373">
        <f>PPMT('Assumptions (T&amp;D)'!$C$20,Model!AF$1,'Assumptions (T&amp;D)'!$C$23,Model!$R$2866)</f>
        <v>-0.1117063742</v>
      </c>
      <c r="AB2884" s="373">
        <f>PPMT('Assumptions (T&amp;D)'!$C$20,Model!AG$1,'Assumptions (T&amp;D)'!$C$23,Model!$R$2866)</f>
        <v>-0.1170124269</v>
      </c>
      <c r="AC2884" s="373">
        <f>PPMT('Assumptions (T&amp;D)'!$C$20,Model!AH$1,'Assumptions (T&amp;D)'!$C$23,Model!$R$2866)</f>
        <v>-0.1225705172</v>
      </c>
      <c r="AD2884" s="373">
        <f>PPMT('Assumptions (T&amp;D)'!$C$20,Model!AI$1,'Assumptions (T&amp;D)'!$C$23,Model!$R$2866)</f>
        <v>-0.1283926168</v>
      </c>
      <c r="AE2884" s="373">
        <f>PPMT('Assumptions (T&amp;D)'!$C$20,Model!AJ$1,'Assumptions (T&amp;D)'!$C$23,Model!$R$2866)</f>
        <v>-0.1344912661</v>
      </c>
      <c r="AF2884" s="373">
        <f>PPMT('Assumptions (T&amp;D)'!$C$20,Model!AK$1,'Assumptions (T&amp;D)'!$C$23,Model!$R$2866)</f>
        <v>-0.1408796012</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-0.06409221006</v>
      </c>
      <c r="T2885" s="373">
        <f>PPMT('Assumptions (T&amp;D)'!$C$20,Model!X$1,'Assumptions (T&amp;D)'!$C$23,Model!$S$2866)</f>
        <v>-0.06713659004</v>
      </c>
      <c r="U2885" s="373">
        <f>PPMT('Assumptions (T&amp;D)'!$C$20,Model!Y$1,'Assumptions (T&amp;D)'!$C$23,Model!$S$2866)</f>
        <v>-0.07032557806</v>
      </c>
      <c r="V2885" s="373">
        <f>PPMT('Assumptions (T&amp;D)'!$C$20,Model!Z$1,'Assumptions (T&amp;D)'!$C$23,Model!$S$2866)</f>
        <v>-0.07366604302</v>
      </c>
      <c r="W2885" s="373">
        <f>PPMT('Assumptions (T&amp;D)'!$C$20,Model!AA$1,'Assumptions (T&amp;D)'!$C$23,Model!$S$2866)</f>
        <v>-0.07716518007</v>
      </c>
      <c r="X2885" s="373">
        <f>PPMT('Assumptions (T&amp;D)'!$C$20,Model!AB$1,'Assumptions (T&amp;D)'!$C$23,Model!$S$2866)</f>
        <v>-0.08083052612</v>
      </c>
      <c r="Y2885" s="373">
        <f>PPMT('Assumptions (T&amp;D)'!$C$20,Model!AC$1,'Assumptions (T&amp;D)'!$C$23,Model!$S$2866)</f>
        <v>-0.08466997611</v>
      </c>
      <c r="Z2885" s="373">
        <f>PPMT('Assumptions (T&amp;D)'!$C$20,Model!AD$1,'Assumptions (T&amp;D)'!$C$23,Model!$S$2866)</f>
        <v>-0.08869179998</v>
      </c>
      <c r="AA2885" s="373">
        <f>PPMT('Assumptions (T&amp;D)'!$C$20,Model!AE$1,'Assumptions (T&amp;D)'!$C$23,Model!$S$2866)</f>
        <v>-0.09290466047</v>
      </c>
      <c r="AB2885" s="373">
        <f>PPMT('Assumptions (T&amp;D)'!$C$20,Model!AF$1,'Assumptions (T&amp;D)'!$C$23,Model!$S$2866)</f>
        <v>-0.09731763185</v>
      </c>
      <c r="AC2885" s="373">
        <f>PPMT('Assumptions (T&amp;D)'!$C$20,Model!AG$1,'Assumptions (T&amp;D)'!$C$23,Model!$S$2866)</f>
        <v>-0.1019402194</v>
      </c>
      <c r="AD2885" s="373">
        <f>PPMT('Assumptions (T&amp;D)'!$C$20,Model!AH$1,'Assumptions (T&amp;D)'!$C$23,Model!$S$2866)</f>
        <v>-0.1067823798</v>
      </c>
      <c r="AE2885" s="373">
        <f>PPMT('Assumptions (T&amp;D)'!$C$20,Model!AI$1,'Assumptions (T&amp;D)'!$C$23,Model!$S$2866)</f>
        <v>-0.1118545428</v>
      </c>
      <c r="AF2885" s="373">
        <f>PPMT('Assumptions (T&amp;D)'!$C$20,Model!AJ$1,'Assumptions (T&amp;D)'!$C$23,Model!$S$2866)</f>
        <v>-0.1171676336</v>
      </c>
      <c r="AG2885" s="373">
        <f>PPMT('Assumptions (T&amp;D)'!$C$20,Model!AK$1,'Assumptions (T&amp;D)'!$C$23,Model!$S$2866)</f>
        <v>-0.1227330962</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-0.06210131866</v>
      </c>
      <c r="U2886" s="373">
        <f>PPMT('Assumptions (T&amp;D)'!$C$20,Model!X$1,'Assumptions (T&amp;D)'!$C$23,Model!$T$2866)</f>
        <v>-0.06505113129</v>
      </c>
      <c r="V2886" s="373">
        <f>PPMT('Assumptions (T&amp;D)'!$C$20,Model!Y$1,'Assumptions (T&amp;D)'!$C$23,Model!$T$2866)</f>
        <v>-0.06814106003</v>
      </c>
      <c r="W2886" s="373">
        <f>PPMT('Assumptions (T&amp;D)'!$C$20,Model!Z$1,'Assumptions (T&amp;D)'!$C$23,Model!$T$2866)</f>
        <v>-0.07137776038</v>
      </c>
      <c r="X2886" s="373">
        <f>PPMT('Assumptions (T&amp;D)'!$C$20,Model!AA$1,'Assumptions (T&amp;D)'!$C$23,Model!$T$2866)</f>
        <v>-0.074768204</v>
      </c>
      <c r="Y2886" s="373">
        <f>PPMT('Assumptions (T&amp;D)'!$C$20,Model!AB$1,'Assumptions (T&amp;D)'!$C$23,Model!$T$2866)</f>
        <v>-0.07831969369</v>
      </c>
      <c r="Z2886" s="373">
        <f>PPMT('Assumptions (T&amp;D)'!$C$20,Model!AC$1,'Assumptions (T&amp;D)'!$C$23,Model!$T$2866)</f>
        <v>-0.08203987914</v>
      </c>
      <c r="AA2886" s="373">
        <f>PPMT('Assumptions (T&amp;D)'!$C$20,Model!AD$1,'Assumptions (T&amp;D)'!$C$23,Model!$T$2866)</f>
        <v>-0.0859367734</v>
      </c>
      <c r="AB2886" s="373">
        <f>PPMT('Assumptions (T&amp;D)'!$C$20,Model!AE$1,'Assumptions (T&amp;D)'!$C$23,Model!$T$2866)</f>
        <v>-0.09001877013</v>
      </c>
      <c r="AC2886" s="373">
        <f>PPMT('Assumptions (T&amp;D)'!$C$20,Model!AF$1,'Assumptions (T&amp;D)'!$C$23,Model!$T$2866)</f>
        <v>-0.09429466171</v>
      </c>
      <c r="AD2886" s="373">
        <f>PPMT('Assumptions (T&amp;D)'!$C$20,Model!AG$1,'Assumptions (T&amp;D)'!$C$23,Model!$T$2866)</f>
        <v>-0.09877365815</v>
      </c>
      <c r="AE2886" s="373">
        <f>PPMT('Assumptions (T&amp;D)'!$C$20,Model!AH$1,'Assumptions (T&amp;D)'!$C$23,Model!$T$2866)</f>
        <v>-0.1034654069</v>
      </c>
      <c r="AF2886" s="373">
        <f>PPMT('Assumptions (T&amp;D)'!$C$20,Model!AI$1,'Assumptions (T&amp;D)'!$C$23,Model!$T$2866)</f>
        <v>-0.1083800137</v>
      </c>
      <c r="AG2886" s="373">
        <f>PPMT('Assumptions (T&amp;D)'!$C$20,Model!AJ$1,'Assumptions (T&amp;D)'!$C$23,Model!$T$2866)</f>
        <v>-0.1135280644</v>
      </c>
      <c r="AH2886" s="373">
        <f>PPMT('Assumptions (T&amp;D)'!$C$20,Model!AK$1,'Assumptions (T&amp;D)'!$C$23,Model!$T$2866)</f>
        <v>-0.1189206474</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-0.06288574175</v>
      </c>
      <c r="V2887" s="373">
        <f>PPMT('Assumptions (T&amp;D)'!$C$20,Model!X$1,'Assumptions (T&amp;D)'!$C$23,Model!$U$2866)</f>
        <v>-0.06587281448</v>
      </c>
      <c r="W2887" s="373">
        <f>PPMT('Assumptions (T&amp;D)'!$C$20,Model!Y$1,'Assumptions (T&amp;D)'!$C$23,Model!$U$2866)</f>
        <v>-0.06900177317</v>
      </c>
      <c r="X2887" s="373">
        <f>PPMT('Assumptions (T&amp;D)'!$C$20,Model!Z$1,'Assumptions (T&amp;D)'!$C$23,Model!$U$2866)</f>
        <v>-0.0722793574</v>
      </c>
      <c r="Y2887" s="373">
        <f>PPMT('Assumptions (T&amp;D)'!$C$20,Model!AA$1,'Assumptions (T&amp;D)'!$C$23,Model!$U$2866)</f>
        <v>-0.07571262687</v>
      </c>
      <c r="Z2887" s="373">
        <f>PPMT('Assumptions (T&amp;D)'!$C$20,Model!AB$1,'Assumptions (T&amp;D)'!$C$23,Model!$U$2866)</f>
        <v>-0.07930897665</v>
      </c>
      <c r="AA2887" s="373">
        <f>PPMT('Assumptions (T&amp;D)'!$C$20,Model!AC$1,'Assumptions (T&amp;D)'!$C$23,Model!$U$2866)</f>
        <v>-0.08307615304</v>
      </c>
      <c r="AB2887" s="373">
        <f>PPMT('Assumptions (T&amp;D)'!$C$20,Model!AD$1,'Assumptions (T&amp;D)'!$C$23,Model!$U$2866)</f>
        <v>-0.08702227031</v>
      </c>
      <c r="AC2887" s="373">
        <f>PPMT('Assumptions (T&amp;D)'!$C$20,Model!AE$1,'Assumptions (T&amp;D)'!$C$23,Model!$U$2866)</f>
        <v>-0.09115582815</v>
      </c>
      <c r="AD2887" s="373">
        <f>PPMT('Assumptions (T&amp;D)'!$C$20,Model!AF$1,'Assumptions (T&amp;D)'!$C$23,Model!$U$2866)</f>
        <v>-0.09548572999</v>
      </c>
      <c r="AE2887" s="373">
        <f>PPMT('Assumptions (T&amp;D)'!$C$20,Model!AG$1,'Assumptions (T&amp;D)'!$C$23,Model!$U$2866)</f>
        <v>-0.1000213022</v>
      </c>
      <c r="AF2887" s="373">
        <f>PPMT('Assumptions (T&amp;D)'!$C$20,Model!AH$1,'Assumptions (T&amp;D)'!$C$23,Model!$U$2866)</f>
        <v>-0.104772314</v>
      </c>
      <c r="AG2887" s="373">
        <f>PPMT('Assumptions (T&amp;D)'!$C$20,Model!AI$1,'Assumptions (T&amp;D)'!$C$23,Model!$U$2866)</f>
        <v>-0.1097489989</v>
      </c>
      <c r="AH2887" s="373">
        <f>PPMT('Assumptions (T&amp;D)'!$C$20,Model!AJ$1,'Assumptions (T&amp;D)'!$C$23,Model!$U$2866)</f>
        <v>-0.1149620764</v>
      </c>
      <c r="AI2887" s="373">
        <f>PPMT('Assumptions (T&amp;D)'!$C$20,Model!AK$1,'Assumptions (T&amp;D)'!$C$23,Model!$U$2866)</f>
        <v>-0.120422775</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-0.06518149962</v>
      </c>
      <c r="W2888" s="373">
        <f>PPMT('Assumptions (T&amp;D)'!$C$20,Model!X$1,'Assumptions (T&amp;D)'!$C$23,Model!$V$2866)</f>
        <v>-0.06827762086</v>
      </c>
      <c r="X2888" s="373">
        <f>PPMT('Assumptions (T&amp;D)'!$C$20,Model!Y$1,'Assumptions (T&amp;D)'!$C$23,Model!$V$2866)</f>
        <v>-0.07152080785</v>
      </c>
      <c r="Y2888" s="373">
        <f>PPMT('Assumptions (T&amp;D)'!$C$20,Model!Z$1,'Assumptions (T&amp;D)'!$C$23,Model!$V$2866)</f>
        <v>-0.07491804622</v>
      </c>
      <c r="Z2888" s="373">
        <f>PPMT('Assumptions (T&amp;D)'!$C$20,Model!AA$1,'Assumptions (T&amp;D)'!$C$23,Model!$V$2866)</f>
        <v>-0.07847665341</v>
      </c>
      <c r="AA2888" s="373">
        <f>PPMT('Assumptions (T&amp;D)'!$C$20,Model!AB$1,'Assumptions (T&amp;D)'!$C$23,Model!$V$2866)</f>
        <v>-0.08220429445</v>
      </c>
      <c r="AB2888" s="373">
        <f>PPMT('Assumptions (T&amp;D)'!$C$20,Model!AC$1,'Assumptions (T&amp;D)'!$C$23,Model!$V$2866)</f>
        <v>-0.08610899844</v>
      </c>
      <c r="AC2888" s="373">
        <f>PPMT('Assumptions (T&amp;D)'!$C$20,Model!AD$1,'Assumptions (T&amp;D)'!$C$23,Model!$V$2866)</f>
        <v>-0.09019917586</v>
      </c>
      <c r="AD2888" s="373">
        <f>PPMT('Assumptions (T&amp;D)'!$C$20,Model!AE$1,'Assumptions (T&amp;D)'!$C$23,Model!$V$2866)</f>
        <v>-0.09448363672</v>
      </c>
      <c r="AE2888" s="373">
        <f>PPMT('Assumptions (T&amp;D)'!$C$20,Model!AF$1,'Assumptions (T&amp;D)'!$C$23,Model!$V$2866)</f>
        <v>-0.09897160946</v>
      </c>
      <c r="AF2888" s="373">
        <f>PPMT('Assumptions (T&amp;D)'!$C$20,Model!AG$1,'Assumptions (T&amp;D)'!$C$23,Model!$V$2866)</f>
        <v>-0.1036727609</v>
      </c>
      <c r="AG2888" s="373">
        <f>PPMT('Assumptions (T&amp;D)'!$C$20,Model!AH$1,'Assumptions (T&amp;D)'!$C$23,Model!$V$2866)</f>
        <v>-0.1085972171</v>
      </c>
      <c r="AH2888" s="373">
        <f>PPMT('Assumptions (T&amp;D)'!$C$20,Model!AI$1,'Assumptions (T&amp;D)'!$C$23,Model!$V$2866)</f>
        <v>-0.1137555849</v>
      </c>
      <c r="AI2888" s="373">
        <f>PPMT('Assumptions (T&amp;D)'!$C$20,Model!AJ$1,'Assumptions (T&amp;D)'!$C$23,Model!$V$2866)</f>
        <v>-0.1191589751</v>
      </c>
      <c r="AJ2888" s="373">
        <f>PPMT('Assumptions (T&amp;D)'!$C$20,Model!AK$1,'Assumptions (T&amp;D)'!$C$23,Model!$V$2866)</f>
        <v>-0.1248190265</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-0.06646870194</v>
      </c>
      <c r="X2889" s="373">
        <f>PPMT('Assumptions (T&amp;D)'!$C$20,Model!X$1,'Assumptions (T&amp;D)'!$C$23,Model!$W$2866)</f>
        <v>-0.06962596529</v>
      </c>
      <c r="Y2889" s="373">
        <f>PPMT('Assumptions (T&amp;D)'!$C$20,Model!Y$1,'Assumptions (T&amp;D)'!$C$23,Model!$W$2866)</f>
        <v>-0.07293319864</v>
      </c>
      <c r="Z2889" s="373">
        <f>PPMT('Assumptions (T&amp;D)'!$C$20,Model!Z$1,'Assumptions (T&amp;D)'!$C$23,Model!$W$2866)</f>
        <v>-0.07639752557</v>
      </c>
      <c r="AA2889" s="373">
        <f>PPMT('Assumptions (T&amp;D)'!$C$20,Model!AA$1,'Assumptions (T&amp;D)'!$C$23,Model!$W$2866)</f>
        <v>-0.08002640804</v>
      </c>
      <c r="AB2889" s="373">
        <f>PPMT('Assumptions (T&amp;D)'!$C$20,Model!AB$1,'Assumptions (T&amp;D)'!$C$23,Model!$W$2866)</f>
        <v>-0.08382766242</v>
      </c>
      <c r="AC2889" s="373">
        <f>PPMT('Assumptions (T&amp;D)'!$C$20,Model!AC$1,'Assumptions (T&amp;D)'!$C$23,Model!$W$2866)</f>
        <v>-0.08780947638</v>
      </c>
      <c r="AD2889" s="373">
        <f>PPMT('Assumptions (T&amp;D)'!$C$20,Model!AD$1,'Assumptions (T&amp;D)'!$C$23,Model!$W$2866)</f>
        <v>-0.09198042651</v>
      </c>
      <c r="AE2889" s="373">
        <f>PPMT('Assumptions (T&amp;D)'!$C$20,Model!AE$1,'Assumptions (T&amp;D)'!$C$23,Model!$W$2866)</f>
        <v>-0.09634949677</v>
      </c>
      <c r="AF2889" s="373">
        <f>PPMT('Assumptions (T&amp;D)'!$C$20,Model!AF$1,'Assumptions (T&amp;D)'!$C$23,Model!$W$2866)</f>
        <v>-0.1009260979</v>
      </c>
      <c r="AG2889" s="373">
        <f>PPMT('Assumptions (T&amp;D)'!$C$20,Model!AG$1,'Assumptions (T&amp;D)'!$C$23,Model!$W$2866)</f>
        <v>-0.1057200875</v>
      </c>
      <c r="AH2889" s="373">
        <f>PPMT('Assumptions (T&amp;D)'!$C$20,Model!AH$1,'Assumptions (T&amp;D)'!$C$23,Model!$W$2866)</f>
        <v>-0.1107417917</v>
      </c>
      <c r="AI2889" s="373">
        <f>PPMT('Assumptions (T&amp;D)'!$C$20,Model!AI$1,'Assumptions (T&amp;D)'!$C$23,Model!$W$2866)</f>
        <v>-0.1160020268</v>
      </c>
      <c r="AJ2889" s="373">
        <f>PPMT('Assumptions (T&amp;D)'!$C$20,Model!AJ$1,'Assumptions (T&amp;D)'!$C$23,Model!$W$2866)</f>
        <v>-0.1215121231</v>
      </c>
      <c r="AK2889" s="373">
        <f>PPMT('Assumptions (T&amp;D)'!$C$20,Model!AK$1,'Assumptions (T&amp;D)'!$C$23,Model!$W$2866)</f>
        <v>-0.1272839489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-0.06957662876</v>
      </c>
      <c r="Y2890" s="373">
        <f>PPMT('Assumptions (T&amp;D)'!$C$20,Model!X$1,'Assumptions (T&amp;D)'!$C$23,Model!$X$2866)</f>
        <v>-0.07288151863</v>
      </c>
      <c r="Z2890" s="373">
        <f>PPMT('Assumptions (T&amp;D)'!$C$20,Model!Y$1,'Assumptions (T&amp;D)'!$C$23,Model!$X$2866)</f>
        <v>-0.07634339076</v>
      </c>
      <c r="AA2890" s="373">
        <f>PPMT('Assumptions (T&amp;D)'!$C$20,Model!Z$1,'Assumptions (T&amp;D)'!$C$23,Model!$X$2866)</f>
        <v>-0.07996970182</v>
      </c>
      <c r="AB2890" s="373">
        <f>PPMT('Assumptions (T&amp;D)'!$C$20,Model!AA$1,'Assumptions (T&amp;D)'!$C$23,Model!$X$2866)</f>
        <v>-0.08376826266</v>
      </c>
      <c r="AC2890" s="373">
        <f>PPMT('Assumptions (T&amp;D)'!$C$20,Model!AB$1,'Assumptions (T&amp;D)'!$C$23,Model!$X$2866)</f>
        <v>-0.08774725514</v>
      </c>
      <c r="AD2890" s="373">
        <f>PPMT('Assumptions (T&amp;D)'!$C$20,Model!AC$1,'Assumptions (T&amp;D)'!$C$23,Model!$X$2866)</f>
        <v>-0.09191524976</v>
      </c>
      <c r="AE2890" s="373">
        <f>PPMT('Assumptions (T&amp;D)'!$C$20,Model!AD$1,'Assumptions (T&amp;D)'!$C$23,Model!$X$2866)</f>
        <v>-0.09628122412</v>
      </c>
      <c r="AF2890" s="373">
        <f>PPMT('Assumptions (T&amp;D)'!$C$20,Model!AE$1,'Assumptions (T&amp;D)'!$C$23,Model!$X$2866)</f>
        <v>-0.1008545823</v>
      </c>
      <c r="AG2890" s="373">
        <f>PPMT('Assumptions (T&amp;D)'!$C$20,Model!AF$1,'Assumptions (T&amp;D)'!$C$23,Model!$X$2866)</f>
        <v>-0.1056451749</v>
      </c>
      <c r="AH2890" s="373">
        <f>PPMT('Assumptions (T&amp;D)'!$C$20,Model!AG$1,'Assumptions (T&amp;D)'!$C$23,Model!$X$2866)</f>
        <v>-0.1106633207</v>
      </c>
      <c r="AI2890" s="373">
        <f>PPMT('Assumptions (T&amp;D)'!$C$20,Model!AH$1,'Assumptions (T&amp;D)'!$C$23,Model!$X$2866)</f>
        <v>-0.1159198285</v>
      </c>
      <c r="AJ2890" s="373">
        <f>PPMT('Assumptions (T&amp;D)'!$C$20,Model!AI$1,'Assumptions (T&amp;D)'!$C$23,Model!$X$2866)</f>
        <v>-0.1214260203</v>
      </c>
      <c r="AK2890" s="373">
        <f>PPMT('Assumptions (T&amp;D)'!$C$20,Model!AJ$1,'Assumptions (T&amp;D)'!$C$23,Model!$X$2866)</f>
        <v>-0.1271937563</v>
      </c>
      <c r="AL2890" s="373">
        <f>PPMT('Assumptions (T&amp;D)'!$C$20,Model!AK$1,'Assumptions (T&amp;D)'!$C$23,Model!$X$2866)</f>
        <v>-0.1332354597</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-0.07186600521</v>
      </c>
      <c r="Z2891" s="373">
        <f>PPMT('Assumptions (T&amp;D)'!$C$20,Model!X$1,'Assumptions (T&amp;D)'!$C$23,Model!$Y$2866)</f>
        <v>-0.07527964046</v>
      </c>
      <c r="AA2891" s="373">
        <f>PPMT('Assumptions (T&amp;D)'!$C$20,Model!Y$1,'Assumptions (T&amp;D)'!$C$23,Model!$Y$2866)</f>
        <v>-0.07885542338</v>
      </c>
      <c r="AB2891" s="373">
        <f>PPMT('Assumptions (T&amp;D)'!$C$20,Model!Z$1,'Assumptions (T&amp;D)'!$C$23,Model!$Y$2866)</f>
        <v>-0.08260105599</v>
      </c>
      <c r="AC2891" s="373">
        <f>PPMT('Assumptions (T&amp;D)'!$C$20,Model!AA$1,'Assumptions (T&amp;D)'!$C$23,Model!$Y$2866)</f>
        <v>-0.08652460615</v>
      </c>
      <c r="AD2891" s="373">
        <f>PPMT('Assumptions (T&amp;D)'!$C$20,Model!AB$1,'Assumptions (T&amp;D)'!$C$23,Model!$Y$2866)</f>
        <v>-0.09063452494</v>
      </c>
      <c r="AE2891" s="373">
        <f>PPMT('Assumptions (T&amp;D)'!$C$20,Model!AC$1,'Assumptions (T&amp;D)'!$C$23,Model!$Y$2866)</f>
        <v>-0.09493966487</v>
      </c>
      <c r="AF2891" s="373">
        <f>PPMT('Assumptions (T&amp;D)'!$C$20,Model!AD$1,'Assumptions (T&amp;D)'!$C$23,Model!$Y$2866)</f>
        <v>-0.09944929896</v>
      </c>
      <c r="AG2891" s="373">
        <f>PPMT('Assumptions (T&amp;D)'!$C$20,Model!AE$1,'Assumptions (T&amp;D)'!$C$23,Model!$Y$2866)</f>
        <v>-0.1041731407</v>
      </c>
      <c r="AH2891" s="373">
        <f>PPMT('Assumptions (T&amp;D)'!$C$20,Model!AF$1,'Assumptions (T&amp;D)'!$C$23,Model!$Y$2866)</f>
        <v>-0.1091213648</v>
      </c>
      <c r="AI2891" s="373">
        <f>PPMT('Assumptions (T&amp;D)'!$C$20,Model!AG$1,'Assumptions (T&amp;D)'!$C$23,Model!$Y$2866)</f>
        <v>-0.1143046297</v>
      </c>
      <c r="AJ2891" s="373">
        <f>PPMT('Assumptions (T&amp;D)'!$C$20,Model!AH$1,'Assumptions (T&amp;D)'!$C$23,Model!$Y$2866)</f>
        <v>-0.1197340996</v>
      </c>
      <c r="AK2891" s="373">
        <f>PPMT('Assumptions (T&amp;D)'!$C$20,Model!AI$1,'Assumptions (T&amp;D)'!$C$23,Model!$Y$2866)</f>
        <v>-0.1254214693</v>
      </c>
      <c r="AL2891" s="373">
        <f>PPMT('Assumptions (T&amp;D)'!$C$20,Model!AJ$1,'Assumptions (T&amp;D)'!$C$23,Model!$Y$2866)</f>
        <v>-0.1313789891</v>
      </c>
      <c r="AM2891" s="373">
        <f>PPMT('Assumptions (T&amp;D)'!$C$20,Model!AK$1,'Assumptions (T&amp;D)'!$C$23,Model!$Y$2866)</f>
        <v>-0.1376194911</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-0.07421866908</v>
      </c>
      <c r="AA2892" s="373">
        <f>PPMT('Assumptions (T&amp;D)'!$C$20,Model!X$1,'Assumptions (T&amp;D)'!$C$23,Model!$Z$2866)</f>
        <v>-0.07774405586</v>
      </c>
      <c r="AB2892" s="373">
        <f>PPMT('Assumptions (T&amp;D)'!$C$20,Model!Y$1,'Assumptions (T&amp;D)'!$C$23,Model!$Z$2866)</f>
        <v>-0.08143689851</v>
      </c>
      <c r="AC2892" s="373">
        <f>PPMT('Assumptions (T&amp;D)'!$C$20,Model!Z$1,'Assumptions (T&amp;D)'!$C$23,Model!$Z$2866)</f>
        <v>-0.08530515119</v>
      </c>
      <c r="AD2892" s="373">
        <f>PPMT('Assumptions (T&amp;D)'!$C$20,Model!AA$1,'Assumptions (T&amp;D)'!$C$23,Model!$Z$2866)</f>
        <v>-0.08935714587</v>
      </c>
      <c r="AE2892" s="373">
        <f>PPMT('Assumptions (T&amp;D)'!$C$20,Model!AB$1,'Assumptions (T&amp;D)'!$C$23,Model!$Z$2866)</f>
        <v>-0.0936016103</v>
      </c>
      <c r="AF2892" s="373">
        <f>PPMT('Assumptions (T&amp;D)'!$C$20,Model!AC$1,'Assumptions (T&amp;D)'!$C$23,Model!$Z$2866)</f>
        <v>-0.09804768679</v>
      </c>
      <c r="AG2892" s="373">
        <f>PPMT('Assumptions (T&amp;D)'!$C$20,Model!AD$1,'Assumptions (T&amp;D)'!$C$23,Model!$Z$2866)</f>
        <v>-0.1027049519</v>
      </c>
      <c r="AH2892" s="373">
        <f>PPMT('Assumptions (T&amp;D)'!$C$20,Model!AE$1,'Assumptions (T&amp;D)'!$C$23,Model!$Z$2866)</f>
        <v>-0.1075834371</v>
      </c>
      <c r="AI2892" s="373">
        <f>PPMT('Assumptions (T&amp;D)'!$C$20,Model!AF$1,'Assumptions (T&amp;D)'!$C$23,Model!$Z$2866)</f>
        <v>-0.1126936504</v>
      </c>
      <c r="AJ2892" s="373">
        <f>PPMT('Assumptions (T&amp;D)'!$C$20,Model!AG$1,'Assumptions (T&amp;D)'!$C$23,Model!$Z$2866)</f>
        <v>-0.1180465988</v>
      </c>
      <c r="AK2892" s="373">
        <f>PPMT('Assumptions (T&amp;D)'!$C$20,Model!AH$1,'Assumptions (T&amp;D)'!$C$23,Model!$Z$2866)</f>
        <v>-0.1236538122</v>
      </c>
      <c r="AL2892" s="373">
        <f>PPMT('Assumptions (T&amp;D)'!$C$20,Model!AI$1,'Assumptions (T&amp;D)'!$C$23,Model!$Z$2866)</f>
        <v>-0.1295273683</v>
      </c>
      <c r="AM2892" s="373">
        <f>PPMT('Assumptions (T&amp;D)'!$C$20,Model!AJ$1,'Assumptions (T&amp;D)'!$C$23,Model!$Z$2866)</f>
        <v>-0.1356799183</v>
      </c>
      <c r="AN2892" s="373">
        <f>PPMT('Assumptions (T&amp;D)'!$C$20,Model!AK$1,'Assumptions (T&amp;D)'!$C$23,Model!$Z$2866)</f>
        <v>-0.1421247144</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-0.07663622714</v>
      </c>
      <c r="AB2893" s="373">
        <f>PPMT('Assumptions (T&amp;D)'!$C$20,Model!X$1,'Assumptions (T&amp;D)'!$C$23,Model!$AA$2866)</f>
        <v>-0.08027644793</v>
      </c>
      <c r="AC2893" s="373">
        <f>PPMT('Assumptions (T&amp;D)'!$C$20,Model!Y$1,'Assumptions (T&amp;D)'!$C$23,Model!$AA$2866)</f>
        <v>-0.08408957921</v>
      </c>
      <c r="AD2893" s="373">
        <f>PPMT('Assumptions (T&amp;D)'!$C$20,Model!Z$1,'Assumptions (T&amp;D)'!$C$23,Model!$AA$2866)</f>
        <v>-0.08808383422</v>
      </c>
      <c r="AE2893" s="373">
        <f>PPMT('Assumptions (T&amp;D)'!$C$20,Model!AA$1,'Assumptions (T&amp;D)'!$C$23,Model!$AA$2866)</f>
        <v>-0.09226781635</v>
      </c>
      <c r="AF2893" s="373">
        <f>PPMT('Assumptions (T&amp;D)'!$C$20,Model!AB$1,'Assumptions (T&amp;D)'!$C$23,Model!$AA$2866)</f>
        <v>-0.09665053762</v>
      </c>
      <c r="AG2893" s="373">
        <f>PPMT('Assumptions (T&amp;D)'!$C$20,Model!AC$1,'Assumptions (T&amp;D)'!$C$23,Model!$AA$2866)</f>
        <v>-0.1012414382</v>
      </c>
      <c r="AH2893" s="373">
        <f>PPMT('Assumptions (T&amp;D)'!$C$20,Model!AD$1,'Assumptions (T&amp;D)'!$C$23,Model!$AA$2866)</f>
        <v>-0.1060504065</v>
      </c>
      <c r="AI2893" s="373">
        <f>PPMT('Assumptions (T&amp;D)'!$C$20,Model!AE$1,'Assumptions (T&amp;D)'!$C$23,Model!$AA$2866)</f>
        <v>-0.1110878008</v>
      </c>
      <c r="AJ2893" s="373">
        <f>PPMT('Assumptions (T&amp;D)'!$C$20,Model!AF$1,'Assumptions (T&amp;D)'!$C$23,Model!$AA$2866)</f>
        <v>-0.1163644713</v>
      </c>
      <c r="AK2893" s="373">
        <f>PPMT('Assumptions (T&amp;D)'!$C$20,Model!AG$1,'Assumptions (T&amp;D)'!$C$23,Model!$AA$2866)</f>
        <v>-0.1218917837</v>
      </c>
      <c r="AL2893" s="373">
        <f>PPMT('Assumptions (T&amp;D)'!$C$20,Model!AH$1,'Assumptions (T&amp;D)'!$C$23,Model!$AA$2866)</f>
        <v>-0.1276816434</v>
      </c>
      <c r="AM2893" s="373">
        <f>PPMT('Assumptions (T&amp;D)'!$C$20,Model!AI$1,'Assumptions (T&amp;D)'!$C$23,Model!$AA$2866)</f>
        <v>-0.1337465215</v>
      </c>
      <c r="AN2893" s="373">
        <f>PPMT('Assumptions (T&amp;D)'!$C$20,Model!AJ$1,'Assumptions (T&amp;D)'!$C$23,Model!$AA$2866)</f>
        <v>-0.1400994813</v>
      </c>
      <c r="AO2893" s="373">
        <f>PPMT('Assumptions (T&amp;D)'!$C$20,Model!AK$1,'Assumptions (T&amp;D)'!$C$23,Model!$AA$2866)</f>
        <v>-0.1467542066</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-0.07912032497</v>
      </c>
      <c r="AC2894" s="373">
        <f>PPMT('Assumptions (T&amp;D)'!$C$20,Model!X$1,'Assumptions (T&amp;D)'!$C$23,Model!$AB$2866)</f>
        <v>-0.08287854041</v>
      </c>
      <c r="AD2894" s="373">
        <f>PPMT('Assumptions (T&amp;D)'!$C$20,Model!Y$1,'Assumptions (T&amp;D)'!$C$23,Model!$AB$2866)</f>
        <v>-0.08681527108</v>
      </c>
      <c r="AE2894" s="373">
        <f>PPMT('Assumptions (T&amp;D)'!$C$20,Model!Z$1,'Assumptions (T&amp;D)'!$C$23,Model!$AB$2866)</f>
        <v>-0.09093899645</v>
      </c>
      <c r="AF2894" s="373">
        <f>PPMT('Assumptions (T&amp;D)'!$C$20,Model!AA$1,'Assumptions (T&amp;D)'!$C$23,Model!$AB$2866)</f>
        <v>-0.09525859878</v>
      </c>
      <c r="AG2894" s="373">
        <f>PPMT('Assumptions (T&amp;D)'!$C$20,Model!AB$1,'Assumptions (T&amp;D)'!$C$23,Model!$AB$2866)</f>
        <v>-0.09978338223</v>
      </c>
      <c r="AH2894" s="373">
        <f>PPMT('Assumptions (T&amp;D)'!$C$20,Model!AC$1,'Assumptions (T&amp;D)'!$C$23,Model!$AB$2866)</f>
        <v>-0.1045230929</v>
      </c>
      <c r="AI2894" s="373">
        <f>PPMT('Assumptions (T&amp;D)'!$C$20,Model!AD$1,'Assumptions (T&amp;D)'!$C$23,Model!$AB$2866)</f>
        <v>-0.1094879398</v>
      </c>
      <c r="AJ2894" s="373">
        <f>PPMT('Assumptions (T&amp;D)'!$C$20,Model!AE$1,'Assumptions (T&amp;D)'!$C$23,Model!$AB$2866)</f>
        <v>-0.1146886169</v>
      </c>
      <c r="AK2894" s="373">
        <f>PPMT('Assumptions (T&amp;D)'!$C$20,Model!AF$1,'Assumptions (T&amp;D)'!$C$23,Model!$AB$2866)</f>
        <v>-0.1201363262</v>
      </c>
      <c r="AL2894" s="373">
        <f>PPMT('Assumptions (T&amp;D)'!$C$20,Model!AG$1,'Assumptions (T&amp;D)'!$C$23,Model!$AB$2866)</f>
        <v>-0.1258428017</v>
      </c>
      <c r="AM2894" s="373">
        <f>PPMT('Assumptions (T&amp;D)'!$C$20,Model!AH$1,'Assumptions (T&amp;D)'!$C$23,Model!$AB$2866)</f>
        <v>-0.1318203348</v>
      </c>
      <c r="AN2894" s="373">
        <f>PPMT('Assumptions (T&amp;D)'!$C$20,Model!AI$1,'Assumptions (T&amp;D)'!$C$23,Model!$AB$2866)</f>
        <v>-0.1380818007</v>
      </c>
      <c r="AO2894" s="373">
        <f>PPMT('Assumptions (T&amp;D)'!$C$20,Model!AJ$1,'Assumptions (T&amp;D)'!$C$23,Model!$AB$2866)</f>
        <v>-0.1446406863</v>
      </c>
      <c r="AP2894" s="373">
        <f>PPMT('Assumptions (T&amp;D)'!$C$20,Model!AK$1,'Assumptions (T&amp;D)'!$C$23,Model!$AB$2866)</f>
        <v>-0.1515111189</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-0.0816726478</v>
      </c>
      <c r="AD2895" s="373">
        <f>PPMT('Assumptions (T&amp;D)'!$C$20,Model!X$1,'Assumptions (T&amp;D)'!$C$23,Model!$AC$2866)</f>
        <v>-0.08555209857</v>
      </c>
      <c r="AE2895" s="373">
        <f>PPMT('Assumptions (T&amp;D)'!$C$20,Model!Y$1,'Assumptions (T&amp;D)'!$C$23,Model!$AC$2866)</f>
        <v>-0.08961582326</v>
      </c>
      <c r="AF2895" s="373">
        <f>PPMT('Assumptions (T&amp;D)'!$C$20,Model!Z$1,'Assumptions (T&amp;D)'!$C$23,Model!$AC$2866)</f>
        <v>-0.09387257486</v>
      </c>
      <c r="AG2895" s="373">
        <f>PPMT('Assumptions (T&amp;D)'!$C$20,Model!AA$1,'Assumptions (T&amp;D)'!$C$23,Model!$AC$2866)</f>
        <v>-0.09833152217</v>
      </c>
      <c r="AH2895" s="373">
        <f>PPMT('Assumptions (T&amp;D)'!$C$20,Model!AB$1,'Assumptions (T&amp;D)'!$C$23,Model!$AC$2866)</f>
        <v>-0.1030022695</v>
      </c>
      <c r="AI2895" s="373">
        <f>PPMT('Assumptions (T&amp;D)'!$C$20,Model!AC$1,'Assumptions (T&amp;D)'!$C$23,Model!$AC$2866)</f>
        <v>-0.1078948773</v>
      </c>
      <c r="AJ2895" s="373">
        <f>PPMT('Assumptions (T&amp;D)'!$C$20,Model!AD$1,'Assumptions (T&amp;D)'!$C$23,Model!$AC$2866)</f>
        <v>-0.1130198839</v>
      </c>
      <c r="AK2895" s="373">
        <f>PPMT('Assumptions (T&amp;D)'!$C$20,Model!AE$1,'Assumptions (T&amp;D)'!$C$23,Model!$AC$2866)</f>
        <v>-0.1183883284</v>
      </c>
      <c r="AL2895" s="373">
        <f>PPMT('Assumptions (T&amp;D)'!$C$20,Model!AF$1,'Assumptions (T&amp;D)'!$C$23,Model!$AC$2866)</f>
        <v>-0.124011774</v>
      </c>
      <c r="AM2895" s="373">
        <f>PPMT('Assumptions (T&amp;D)'!$C$20,Model!AG$1,'Assumptions (T&amp;D)'!$C$23,Model!$AC$2866)</f>
        <v>-0.1299023333</v>
      </c>
      <c r="AN2895" s="373">
        <f>PPMT('Assumptions (T&amp;D)'!$C$20,Model!AH$1,'Assumptions (T&amp;D)'!$C$23,Model!$AC$2866)</f>
        <v>-0.1360726941</v>
      </c>
      <c r="AO2895" s="373">
        <f>PPMT('Assumptions (T&amp;D)'!$C$20,Model!AI$1,'Assumptions (T&amp;D)'!$C$23,Model!$AC$2866)</f>
        <v>-0.1425361471</v>
      </c>
      <c r="AP2895" s="373">
        <f>PPMT('Assumptions (T&amp;D)'!$C$20,Model!AJ$1,'Assumptions (T&amp;D)'!$C$23,Model!$AC$2866)</f>
        <v>-0.1493066141</v>
      </c>
      <c r="AQ2895" s="373">
        <f>PPMT('Assumptions (T&amp;D)'!$C$20,Model!AK$1,'Assumptions (T&amp;D)'!$C$23,Model!$AC$2866)</f>
        <v>-0.1563986783</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-0.0842949215</v>
      </c>
      <c r="AE2896" s="373">
        <f>PPMT('Assumptions (T&amp;D)'!$C$20,Model!X$1,'Assumptions (T&amp;D)'!$C$23,Model!$AD$2866)</f>
        <v>-0.08829893027</v>
      </c>
      <c r="AF2896" s="373">
        <f>PPMT('Assumptions (T&amp;D)'!$C$20,Model!Y$1,'Assumptions (T&amp;D)'!$C$23,Model!$AD$2866)</f>
        <v>-0.09249312946</v>
      </c>
      <c r="AG2896" s="373">
        <f>PPMT('Assumptions (T&amp;D)'!$C$20,Model!Z$1,'Assumptions (T&amp;D)'!$C$23,Model!$AD$2866)</f>
        <v>-0.09688655311</v>
      </c>
      <c r="AH2896" s="373">
        <f>PPMT('Assumptions (T&amp;D)'!$C$20,Model!AA$1,'Assumptions (T&amp;D)'!$C$23,Model!$AD$2866)</f>
        <v>-0.1014886644</v>
      </c>
      <c r="AI2896" s="373">
        <f>PPMT('Assumptions (T&amp;D)'!$C$20,Model!AB$1,'Assumptions (T&amp;D)'!$C$23,Model!$AD$2866)</f>
        <v>-0.1063093759</v>
      </c>
      <c r="AJ2896" s="373">
        <f>PPMT('Assumptions (T&amp;D)'!$C$20,Model!AC$1,'Assumptions (T&amp;D)'!$C$23,Model!$AD$2866)</f>
        <v>-0.1113590713</v>
      </c>
      <c r="AK2896" s="373">
        <f>PPMT('Assumptions (T&amp;D)'!$C$20,Model!AD$1,'Assumptions (T&amp;D)'!$C$23,Model!$AD$2866)</f>
        <v>-0.1166486272</v>
      </c>
      <c r="AL2896" s="373">
        <f>PPMT('Assumptions (T&amp;D)'!$C$20,Model!AE$1,'Assumptions (T&amp;D)'!$C$23,Model!$AD$2866)</f>
        <v>-0.122189437</v>
      </c>
      <c r="AM2896" s="373">
        <f>PPMT('Assumptions (T&amp;D)'!$C$20,Model!AF$1,'Assumptions (T&amp;D)'!$C$23,Model!$AD$2866)</f>
        <v>-0.1279934352</v>
      </c>
      <c r="AN2896" s="373">
        <f>PPMT('Assumptions (T&amp;D)'!$C$20,Model!AG$1,'Assumptions (T&amp;D)'!$C$23,Model!$AD$2866)</f>
        <v>-0.1340731234</v>
      </c>
      <c r="AO2896" s="373">
        <f>PPMT('Assumptions (T&amp;D)'!$C$20,Model!AH$1,'Assumptions (T&amp;D)'!$C$23,Model!$AD$2866)</f>
        <v>-0.1404415968</v>
      </c>
      <c r="AP2896" s="373">
        <f>PPMT('Assumptions (T&amp;D)'!$C$20,Model!AI$1,'Assumptions (T&amp;D)'!$C$23,Model!$AD$2866)</f>
        <v>-0.1471125726</v>
      </c>
      <c r="AQ2896" s="373">
        <f>PPMT('Assumptions (T&amp;D)'!$C$20,Model!AJ$1,'Assumptions (T&amp;D)'!$C$23,Model!$AD$2866)</f>
        <v>-0.1541004198</v>
      </c>
      <c r="AR2896" s="373">
        <f>PPMT('Assumptions (T&amp;D)'!$C$20,Model!AK$1,'Assumptions (T&amp;D)'!$C$23,Model!$AD$2866)</f>
        <v>-0.1614201897</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-0.08698891347</v>
      </c>
      <c r="AF2897" s="373">
        <f>PPMT('Assumptions (T&amp;D)'!$C$20,Model!X$1,'Assumptions (T&amp;D)'!$C$23,Model!$AE$2866)</f>
        <v>-0.09112088686</v>
      </c>
      <c r="AG2897" s="373">
        <f>PPMT('Assumptions (T&amp;D)'!$C$20,Model!Y$1,'Assumptions (T&amp;D)'!$C$23,Model!$AE$2866)</f>
        <v>-0.09544912899</v>
      </c>
      <c r="AH2897" s="373">
        <f>PPMT('Assumptions (T&amp;D)'!$C$20,Model!Z$1,'Assumptions (T&amp;D)'!$C$23,Model!$AE$2866)</f>
        <v>-0.09998296261</v>
      </c>
      <c r="AI2897" s="373">
        <f>PPMT('Assumptions (T&amp;D)'!$C$20,Model!AA$1,'Assumptions (T&amp;D)'!$C$23,Model!$AE$2866)</f>
        <v>-0.1047321533</v>
      </c>
      <c r="AJ2897" s="373">
        <f>PPMT('Assumptions (T&amp;D)'!$C$20,Model!AB$1,'Assumptions (T&amp;D)'!$C$23,Model!$AE$2866)</f>
        <v>-0.1097069306</v>
      </c>
      <c r="AK2897" s="373">
        <f>PPMT('Assumptions (T&amp;D)'!$C$20,Model!AC$1,'Assumptions (T&amp;D)'!$C$23,Model!$AE$2866)</f>
        <v>-0.1149180098</v>
      </c>
      <c r="AL2897" s="373">
        <f>PPMT('Assumptions (T&amp;D)'!$C$20,Model!AD$1,'Assumptions (T&amp;D)'!$C$23,Model!$AE$2866)</f>
        <v>-0.1203766153</v>
      </c>
      <c r="AM2897" s="373">
        <f>PPMT('Assumptions (T&amp;D)'!$C$20,Model!AE$1,'Assumptions (T&amp;D)'!$C$23,Model!$AE$2866)</f>
        <v>-0.1260945045</v>
      </c>
      <c r="AN2897" s="373">
        <f>PPMT('Assumptions (T&amp;D)'!$C$20,Model!AF$1,'Assumptions (T&amp;D)'!$C$23,Model!$AE$2866)</f>
        <v>-0.1320839935</v>
      </c>
      <c r="AO2897" s="373">
        <f>PPMT('Assumptions (T&amp;D)'!$C$20,Model!AG$1,'Assumptions (T&amp;D)'!$C$23,Model!$AE$2866)</f>
        <v>-0.1383579832</v>
      </c>
      <c r="AP2897" s="373">
        <f>PPMT('Assumptions (T&amp;D)'!$C$20,Model!AH$1,'Assumptions (T&amp;D)'!$C$23,Model!$AE$2866)</f>
        <v>-0.1449299874</v>
      </c>
      <c r="AQ2897" s="373">
        <f>PPMT('Assumptions (T&amp;D)'!$C$20,Model!AI$1,'Assumptions (T&amp;D)'!$C$23,Model!$AE$2866)</f>
        <v>-0.1518141618</v>
      </c>
      <c r="AR2897" s="373">
        <f>PPMT('Assumptions (T&amp;D)'!$C$20,Model!AJ$1,'Assumptions (T&amp;D)'!$C$23,Model!$AE$2866)</f>
        <v>-0.1590253345</v>
      </c>
      <c r="AS2897" s="373">
        <f>PPMT('Assumptions (T&amp;D)'!$C$20,Model!AK$1,'Assumptions (T&amp;D)'!$C$23,Model!$AE$2866)</f>
        <v>-0.1665790378</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-0.08975643366</v>
      </c>
      <c r="AG2898" s="373">
        <f>PPMT('Assumptions (T&amp;D)'!$C$20,Model!X$1,'Assumptions (T&amp;D)'!$C$23,Model!$AF$2866)</f>
        <v>-0.09401986426</v>
      </c>
      <c r="AH2898" s="373">
        <f>PPMT('Assumptions (T&amp;D)'!$C$20,Model!Y$1,'Assumptions (T&amp;D)'!$C$23,Model!$AF$2866)</f>
        <v>-0.09848580781</v>
      </c>
      <c r="AI2898" s="373">
        <f>PPMT('Assumptions (T&amp;D)'!$C$20,Model!Z$1,'Assumptions (T&amp;D)'!$C$23,Model!$AF$2866)</f>
        <v>-0.1031638837</v>
      </c>
      <c r="AJ2898" s="373">
        <f>PPMT('Assumptions (T&amp;D)'!$C$20,Model!AA$1,'Assumptions (T&amp;D)'!$C$23,Model!$AF$2866)</f>
        <v>-0.1080641682</v>
      </c>
      <c r="AK2898" s="373">
        <f>PPMT('Assumptions (T&amp;D)'!$C$20,Model!AB$1,'Assumptions (T&amp;D)'!$C$23,Model!$AF$2866)</f>
        <v>-0.1131972161</v>
      </c>
      <c r="AL2898" s="373">
        <f>PPMT('Assumptions (T&amp;D)'!$C$20,Model!AC$1,'Assumptions (T&amp;D)'!$C$23,Model!$AF$2866)</f>
        <v>-0.1185740839</v>
      </c>
      <c r="AM2898" s="373">
        <f>PPMT('Assumptions (T&amp;D)'!$C$20,Model!AD$1,'Assumptions (T&amp;D)'!$C$23,Model!$AF$2866)</f>
        <v>-0.1242063529</v>
      </c>
      <c r="AN2898" s="373">
        <f>PPMT('Assumptions (T&amp;D)'!$C$20,Model!AE$1,'Assumptions (T&amp;D)'!$C$23,Model!$AF$2866)</f>
        <v>-0.1301061547</v>
      </c>
      <c r="AO2898" s="373">
        <f>PPMT('Assumptions (T&amp;D)'!$C$20,Model!AF$1,'Assumptions (T&amp;D)'!$C$23,Model!$AF$2866)</f>
        <v>-0.136286197</v>
      </c>
      <c r="AP2898" s="373">
        <f>PPMT('Assumptions (T&amp;D)'!$C$20,Model!AG$1,'Assumptions (T&amp;D)'!$C$23,Model!$AF$2866)</f>
        <v>-0.1427597914</v>
      </c>
      <c r="AQ2898" s="373">
        <f>PPMT('Assumptions (T&amp;D)'!$C$20,Model!AH$1,'Assumptions (T&amp;D)'!$C$23,Model!$AF$2866)</f>
        <v>-0.1495408815</v>
      </c>
      <c r="AR2898" s="373">
        <f>PPMT('Assumptions (T&amp;D)'!$C$20,Model!AI$1,'Assumptions (T&amp;D)'!$C$23,Model!$AF$2866)</f>
        <v>-0.1566440733</v>
      </c>
      <c r="AS2898" s="373">
        <f>PPMT('Assumptions (T&amp;D)'!$C$20,Model!AJ$1,'Assumptions (T&amp;D)'!$C$23,Model!$AF$2866)</f>
        <v>-0.1640846668</v>
      </c>
      <c r="AT2898" s="373">
        <f>PPMT('Assumptions (T&amp;D)'!$C$20,Model!AK$1,'Assumptions (T&amp;D)'!$C$23,Model!$AF$2866)</f>
        <v>-0.1718786885</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-0.09259933552</v>
      </c>
      <c r="AH2899" s="373">
        <f>PPMT('Assumptions (T&amp;D)'!$C$20,Model!X$1,'Assumptions (T&amp;D)'!$C$23,Model!$AG$2866)</f>
        <v>-0.09699780396</v>
      </c>
      <c r="AI2899" s="373">
        <f>PPMT('Assumptions (T&amp;D)'!$C$20,Model!Y$1,'Assumptions (T&amp;D)'!$C$23,Model!$AG$2866)</f>
        <v>-0.1016051996</v>
      </c>
      <c r="AJ2899" s="373">
        <f>PPMT('Assumptions (T&amp;D)'!$C$20,Model!Z$1,'Assumptions (T&amp;D)'!$C$23,Model!$AG$2866)</f>
        <v>-0.1064314466</v>
      </c>
      <c r="AK2899" s="373">
        <f>PPMT('Assumptions (T&amp;D)'!$C$20,Model!AA$1,'Assumptions (T&amp;D)'!$C$23,Model!$AG$2866)</f>
        <v>-0.1114869403</v>
      </c>
      <c r="AL2899" s="373">
        <f>PPMT('Assumptions (T&amp;D)'!$C$20,Model!AB$1,'Assumptions (T&amp;D)'!$C$23,Model!$AG$2866)</f>
        <v>-0.11678257</v>
      </c>
      <c r="AM2899" s="373">
        <f>PPMT('Assumptions (T&amp;D)'!$C$20,Model!AC$1,'Assumptions (T&amp;D)'!$C$23,Model!$AG$2866)</f>
        <v>-0.1223297421</v>
      </c>
      <c r="AN2899" s="373">
        <f>PPMT('Assumptions (T&amp;D)'!$C$20,Model!AD$1,'Assumptions (T&amp;D)'!$C$23,Model!$AG$2866)</f>
        <v>-0.1281404048</v>
      </c>
      <c r="AO2899" s="373">
        <f>PPMT('Assumptions (T&amp;D)'!$C$20,Model!AE$1,'Assumptions (T&amp;D)'!$C$23,Model!$AG$2866)</f>
        <v>-0.1342270741</v>
      </c>
      <c r="AP2899" s="373">
        <f>PPMT('Assumptions (T&amp;D)'!$C$20,Model!AF$1,'Assumptions (T&amp;D)'!$C$23,Model!$AG$2866)</f>
        <v>-0.1406028601</v>
      </c>
      <c r="AQ2899" s="373">
        <f>PPMT('Assumptions (T&amp;D)'!$C$20,Model!AG$1,'Assumptions (T&amp;D)'!$C$23,Model!$AG$2866)</f>
        <v>-0.1472814959</v>
      </c>
      <c r="AR2899" s="373">
        <f>PPMT('Assumptions (T&amp;D)'!$C$20,Model!AH$1,'Assumptions (T&amp;D)'!$C$23,Model!$AG$2866)</f>
        <v>-0.154277367</v>
      </c>
      <c r="AS2899" s="373">
        <f>PPMT('Assumptions (T&amp;D)'!$C$20,Model!AI$1,'Assumptions (T&amp;D)'!$C$23,Model!$AG$2866)</f>
        <v>-0.1616055419</v>
      </c>
      <c r="AT2899" s="373">
        <f>PPMT('Assumptions (T&amp;D)'!$C$20,Model!AJ$1,'Assumptions (T&amp;D)'!$C$23,Model!$AG$2866)</f>
        <v>-0.1692818052</v>
      </c>
      <c r="AU2899" s="373">
        <f>PPMT('Assumptions (T&amp;D)'!$C$20,Model!AK$1,'Assumptions (T&amp;D)'!$C$23,Model!$AG$2866)</f>
        <v>-0.1773226909</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-0.09551951705</v>
      </c>
      <c r="AI2900" s="373">
        <f>PPMT('Assumptions (T&amp;D)'!$C$20,Model!X$1,'Assumptions (T&amp;D)'!$C$23,Model!$AH$2866)</f>
        <v>-0.1000566941</v>
      </c>
      <c r="AJ2900" s="373">
        <f>PPMT('Assumptions (T&amp;D)'!$C$20,Model!Y$1,'Assumptions (T&amp;D)'!$C$23,Model!$AH$2866)</f>
        <v>-0.1048093871</v>
      </c>
      <c r="AK2900" s="373">
        <f>PPMT('Assumptions (T&amp;D)'!$C$20,Model!Z$1,'Assumptions (T&amp;D)'!$C$23,Model!$AH$2866)</f>
        <v>-0.109787833</v>
      </c>
      <c r="AL2900" s="373">
        <f>PPMT('Assumptions (T&amp;D)'!$C$20,Model!AA$1,'Assumptions (T&amp;D)'!$C$23,Model!$AH$2866)</f>
        <v>-0.115002755</v>
      </c>
      <c r="AM2900" s="373">
        <f>PPMT('Assumptions (T&amp;D)'!$C$20,Model!AB$1,'Assumptions (T&amp;D)'!$C$23,Model!$AH$2866)</f>
        <v>-0.1204653859</v>
      </c>
      <c r="AN2900" s="373">
        <f>PPMT('Assumptions (T&amp;D)'!$C$20,Model!AC$1,'Assumptions (T&amp;D)'!$C$23,Model!$AH$2866)</f>
        <v>-0.1261874917</v>
      </c>
      <c r="AO2900" s="373">
        <f>PPMT('Assumptions (T&amp;D)'!$C$20,Model!AD$1,'Assumptions (T&amp;D)'!$C$23,Model!$AH$2866)</f>
        <v>-0.1321813976</v>
      </c>
      <c r="AP2900" s="373">
        <f>PPMT('Assumptions (T&amp;D)'!$C$20,Model!AE$1,'Assumptions (T&amp;D)'!$C$23,Model!$AH$2866)</f>
        <v>-0.138460014</v>
      </c>
      <c r="AQ2900" s="373">
        <f>PPMT('Assumptions (T&amp;D)'!$C$20,Model!AF$1,'Assumptions (T&amp;D)'!$C$23,Model!$AH$2866)</f>
        <v>-0.1450368646</v>
      </c>
      <c r="AR2900" s="373">
        <f>PPMT('Assumptions (T&amp;D)'!$C$20,Model!AG$1,'Assumptions (T&amp;D)'!$C$23,Model!$AH$2866)</f>
        <v>-0.1519261157</v>
      </c>
      <c r="AS2900" s="373">
        <f>PPMT('Assumptions (T&amp;D)'!$C$20,Model!AH$1,'Assumptions (T&amp;D)'!$C$23,Model!$AH$2866)</f>
        <v>-0.1591426062</v>
      </c>
      <c r="AT2900" s="373">
        <f>PPMT('Assumptions (T&amp;D)'!$C$20,Model!AI$1,'Assumptions (T&amp;D)'!$C$23,Model!$AH$2866)</f>
        <v>-0.16670188</v>
      </c>
      <c r="AU2900" s="373">
        <f>PPMT('Assumptions (T&amp;D)'!$C$20,Model!AJ$1,'Assumptions (T&amp;D)'!$C$23,Model!$AH$2866)</f>
        <v>-0.1746202193</v>
      </c>
      <c r="AV2900" s="373">
        <f>PPMT('Assumptions (T&amp;D)'!$C$20,Model!AK$1,'Assumptions (T&amp;D)'!$C$23,Model!$AH$2866)</f>
        <v>-0.1829146797</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-0.09851892178</v>
      </c>
      <c r="AJ2901" s="373">
        <f>PPMT('Assumptions (T&amp;D)'!$C$20,Model!X$1,'Assumptions (T&amp;D)'!$C$23,Model!$AI$2866)</f>
        <v>-0.1031985706</v>
      </c>
      <c r="AK2901" s="373">
        <f>PPMT('Assumptions (T&amp;D)'!$C$20,Model!Y$1,'Assumptions (T&amp;D)'!$C$23,Model!$AI$2866)</f>
        <v>-0.1081005027</v>
      </c>
      <c r="AL2901" s="373">
        <f>PPMT('Assumptions (T&amp;D)'!$C$20,Model!Z$1,'Assumptions (T&amp;D)'!$C$23,Model!$AI$2866)</f>
        <v>-0.1132352765</v>
      </c>
      <c r="AM2901" s="373">
        <f>PPMT('Assumptions (T&amp;D)'!$C$20,Model!AA$1,'Assumptions (T&amp;D)'!$C$23,Model!$AI$2866)</f>
        <v>-0.1186139522</v>
      </c>
      <c r="AN2901" s="373">
        <f>PPMT('Assumptions (T&amp;D)'!$C$20,Model!AB$1,'Assumptions (T&amp;D)'!$C$23,Model!$AI$2866)</f>
        <v>-0.1242481149</v>
      </c>
      <c r="AO2901" s="373">
        <f>PPMT('Assumptions (T&amp;D)'!$C$20,Model!AC$1,'Assumptions (T&amp;D)'!$C$23,Model!$AI$2866)</f>
        <v>-0.1301499004</v>
      </c>
      <c r="AP2901" s="373">
        <f>PPMT('Assumptions (T&amp;D)'!$C$20,Model!AD$1,'Assumptions (T&amp;D)'!$C$23,Model!$AI$2866)</f>
        <v>-0.1363320206</v>
      </c>
      <c r="AQ2901" s="373">
        <f>PPMT('Assumptions (T&amp;D)'!$C$20,Model!AE$1,'Assumptions (T&amp;D)'!$C$23,Model!$AI$2866)</f>
        <v>-0.1428077916</v>
      </c>
      <c r="AR2901" s="373">
        <f>PPMT('Assumptions (T&amp;D)'!$C$20,Model!AF$1,'Assumptions (T&amp;D)'!$C$23,Model!$AI$2866)</f>
        <v>-0.1495911617</v>
      </c>
      <c r="AS2901" s="373">
        <f>PPMT('Assumptions (T&amp;D)'!$C$20,Model!AG$1,'Assumptions (T&amp;D)'!$C$23,Model!$AI$2866)</f>
        <v>-0.1566967419</v>
      </c>
      <c r="AT2901" s="373">
        <f>PPMT('Assumptions (T&amp;D)'!$C$20,Model!AH$1,'Assumptions (T&amp;D)'!$C$23,Model!$AI$2866)</f>
        <v>-0.1641398371</v>
      </c>
      <c r="AU2901" s="373">
        <f>PPMT('Assumptions (T&amp;D)'!$C$20,Model!AI$1,'Assumptions (T&amp;D)'!$C$23,Model!$AI$2866)</f>
        <v>-0.1719364794</v>
      </c>
      <c r="AV2901" s="373">
        <f>PPMT('Assumptions (T&amp;D)'!$C$20,Model!AJ$1,'Assumptions (T&amp;D)'!$C$23,Model!$AI$2866)</f>
        <v>-0.1801034622</v>
      </c>
      <c r="AW2901" s="373">
        <f>PPMT('Assumptions (T&amp;D)'!$C$20,Model!AK$1,'Assumptions (T&amp;D)'!$C$23,Model!$AI$2866)</f>
        <v>-0.1886583766</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-0.1015995399</v>
      </c>
      <c r="AK2902" s="373">
        <f>PPMT('Assumptions (T&amp;D)'!$C$20,Model!X$1,'Assumptions (T&amp;D)'!$C$23,Model!$AJ$2866)</f>
        <v>-0.106425518</v>
      </c>
      <c r="AL2902" s="373">
        <f>PPMT('Assumptions (T&amp;D)'!$C$20,Model!Y$1,'Assumptions (T&amp;D)'!$C$23,Model!$AJ$2866)</f>
        <v>-0.1114807302</v>
      </c>
      <c r="AM2902" s="373">
        <f>PPMT('Assumptions (T&amp;D)'!$C$20,Model!Z$1,'Assumptions (T&amp;D)'!$C$23,Model!$AJ$2866)</f>
        <v>-0.1167760648</v>
      </c>
      <c r="AN2902" s="373">
        <f>PPMT('Assumptions (T&amp;D)'!$C$20,Model!AA$1,'Assumptions (T&amp;D)'!$C$23,Model!$AJ$2866)</f>
        <v>-0.1223229279</v>
      </c>
      <c r="AO2902" s="373">
        <f>PPMT('Assumptions (T&amp;D)'!$C$20,Model!AB$1,'Assumptions (T&amp;D)'!$C$23,Model!$AJ$2866)</f>
        <v>-0.128133267</v>
      </c>
      <c r="AP2902" s="373">
        <f>PPMT('Assumptions (T&amp;D)'!$C$20,Model!AC$1,'Assumptions (T&amp;D)'!$C$23,Model!$AJ$2866)</f>
        <v>-0.1342195972</v>
      </c>
      <c r="AQ2902" s="373">
        <f>PPMT('Assumptions (T&amp;D)'!$C$20,Model!AD$1,'Assumptions (T&amp;D)'!$C$23,Model!$AJ$2866)</f>
        <v>-0.140595028</v>
      </c>
      <c r="AR2902" s="373">
        <f>PPMT('Assumptions (T&amp;D)'!$C$20,Model!AE$1,'Assumptions (T&amp;D)'!$C$23,Model!$AJ$2866)</f>
        <v>-0.1472732919</v>
      </c>
      <c r="AS2902" s="373">
        <f>PPMT('Assumptions (T&amp;D)'!$C$20,Model!AF$1,'Assumptions (T&amp;D)'!$C$23,Model!$AJ$2866)</f>
        <v>-0.1542687732</v>
      </c>
      <c r="AT2902" s="373">
        <f>PPMT('Assumptions (T&amp;D)'!$C$20,Model!AG$1,'Assumptions (T&amp;D)'!$C$23,Model!$AJ$2866)</f>
        <v>-0.16159654</v>
      </c>
      <c r="AU2902" s="373">
        <f>PPMT('Assumptions (T&amp;D)'!$C$20,Model!AH$1,'Assumptions (T&amp;D)'!$C$23,Model!$AJ$2866)</f>
        <v>-0.1692723756</v>
      </c>
      <c r="AV2902" s="373">
        <f>PPMT('Assumptions (T&amp;D)'!$C$20,Model!AI$1,'Assumptions (T&amp;D)'!$C$23,Model!$AJ$2866)</f>
        <v>-0.1773128135</v>
      </c>
      <c r="AW2902" s="373">
        <f>PPMT('Assumptions (T&amp;D)'!$C$20,Model!AJ$1,'Assumptions (T&amp;D)'!$C$23,Model!$AJ$2866)</f>
        <v>-0.1857351721</v>
      </c>
      <c r="AX2902" s="373">
        <f>PPMT('Assumptions (T&amp;D)'!$C$20,Model!AK$1,'Assumptions (T&amp;D)'!$C$23,Model!$AJ$2866)</f>
        <v>-0.1945575928</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-0.1047634093</v>
      </c>
      <c r="AL2903" s="373">
        <f>PPMT('Assumptions (T&amp;D)'!$C$20,Model!X$1,'Assumptions (T&amp;D)'!$C$23,Model!$AK$2866)</f>
        <v>-0.1097396712</v>
      </c>
      <c r="AM2903" s="373">
        <f>PPMT('Assumptions (T&amp;D)'!$C$20,Model!Y$1,'Assumptions (T&amp;D)'!$C$23,Model!$AK$2866)</f>
        <v>-0.1149523056</v>
      </c>
      <c r="AN2903" s="373">
        <f>PPMT('Assumptions (T&amp;D)'!$C$20,Model!Z$1,'Assumptions (T&amp;D)'!$C$23,Model!$AK$2866)</f>
        <v>-0.1204125401</v>
      </c>
      <c r="AO2903" s="373">
        <f>PPMT('Assumptions (T&amp;D)'!$C$20,Model!AA$1,'Assumptions (T&amp;D)'!$C$23,Model!$AK$2866)</f>
        <v>-0.1261321358</v>
      </c>
      <c r="AP2903" s="373">
        <f>PPMT('Assumptions (T&amp;D)'!$C$20,Model!AB$1,'Assumptions (T&amp;D)'!$C$23,Model!$AK$2866)</f>
        <v>-0.1321234122</v>
      </c>
      <c r="AQ2903" s="373">
        <f>PPMT('Assumptions (T&amp;D)'!$C$20,Model!AC$1,'Assumptions (T&amp;D)'!$C$23,Model!$AK$2866)</f>
        <v>-0.1383992743</v>
      </c>
      <c r="AR2903" s="373">
        <f>PPMT('Assumptions (T&amp;D)'!$C$20,Model!AD$1,'Assumptions (T&amp;D)'!$C$23,Model!$AK$2866)</f>
        <v>-0.1449732399</v>
      </c>
      <c r="AS2903" s="373">
        <f>PPMT('Assumptions (T&amp;D)'!$C$20,Model!AE$1,'Assumptions (T&amp;D)'!$C$23,Model!$AK$2866)</f>
        <v>-0.1518594687</v>
      </c>
      <c r="AT2903" s="373">
        <f>PPMT('Assumptions (T&amp;D)'!$C$20,Model!AF$1,'Assumptions (T&amp;D)'!$C$23,Model!$AK$2866)</f>
        <v>-0.1590727935</v>
      </c>
      <c r="AU2903" s="373">
        <f>PPMT('Assumptions (T&amp;D)'!$C$20,Model!AG$1,'Assumptions (T&amp;D)'!$C$23,Model!$AK$2866)</f>
        <v>-0.1666287512</v>
      </c>
      <c r="AV2903" s="373">
        <f>PPMT('Assumptions (T&amp;D)'!$C$20,Model!AH$1,'Assumptions (T&amp;D)'!$C$23,Model!$AK$2866)</f>
        <v>-0.1745436169</v>
      </c>
      <c r="AW2903" s="373">
        <f>PPMT('Assumptions (T&amp;D)'!$C$20,Model!AI$1,'Assumptions (T&amp;D)'!$C$23,Model!$AK$2866)</f>
        <v>-0.1828344387</v>
      </c>
      <c r="AX2903" s="373">
        <f>PPMT('Assumptions (T&amp;D)'!$C$20,Model!AJ$1,'Assumptions (T&amp;D)'!$C$23,Model!$AK$2866)</f>
        <v>-0.1915190745</v>
      </c>
      <c r="AY2903" s="373">
        <f>PPMT('Assumptions (T&amp;D)'!$C$20,Model!AK$1,'Assumptions (T&amp;D)'!$C$23,Model!$AK$2866)</f>
        <v>-0.2006162306</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-0.1080126167</v>
      </c>
      <c r="AM2904" s="373">
        <f>PPMT('Assumptions (T&amp;D)'!$C$20,Model!X$1,'Assumptions (T&amp;D)'!$C$23,Model!$AL$2866)</f>
        <v>-0.113143216</v>
      </c>
      <c r="AN2904" s="373">
        <f>PPMT('Assumptions (T&amp;D)'!$C$20,Model!Y$1,'Assumptions (T&amp;D)'!$C$23,Model!$AL$2866)</f>
        <v>-0.1185175187</v>
      </c>
      <c r="AO2904" s="373">
        <f>PPMT('Assumptions (T&amp;D)'!$C$20,Model!Z$1,'Assumptions (T&amp;D)'!$C$23,Model!$AL$2866)</f>
        <v>-0.1241471008</v>
      </c>
      <c r="AP2904" s="373">
        <f>PPMT('Assumptions (T&amp;D)'!$C$20,Model!AA$1,'Assumptions (T&amp;D)'!$C$23,Model!$AL$2866)</f>
        <v>-0.1300440881</v>
      </c>
      <c r="AQ2904" s="373">
        <f>PPMT('Assumptions (T&amp;D)'!$C$20,Model!AB$1,'Assumptions (T&amp;D)'!$C$23,Model!$AL$2866)</f>
        <v>-0.1362211823</v>
      </c>
      <c r="AR2904" s="373">
        <f>PPMT('Assumptions (T&amp;D)'!$C$20,Model!AC$1,'Assumptions (T&amp;D)'!$C$23,Model!$AL$2866)</f>
        <v>-0.1426916885</v>
      </c>
      <c r="AS2904" s="373">
        <f>PPMT('Assumptions (T&amp;D)'!$C$20,Model!AD$1,'Assumptions (T&amp;D)'!$C$23,Model!$AL$2866)</f>
        <v>-0.1494695437</v>
      </c>
      <c r="AT2904" s="373">
        <f>PPMT('Assumptions (T&amp;D)'!$C$20,Model!AE$1,'Assumptions (T&amp;D)'!$C$23,Model!$AL$2866)</f>
        <v>-0.156569347</v>
      </c>
      <c r="AU2904" s="373">
        <f>PPMT('Assumptions (T&amp;D)'!$C$20,Model!AF$1,'Assumptions (T&amp;D)'!$C$23,Model!$AL$2866)</f>
        <v>-0.164006391</v>
      </c>
      <c r="AV2904" s="373">
        <f>PPMT('Assumptions (T&amp;D)'!$C$20,Model!AG$1,'Assumptions (T&amp;D)'!$C$23,Model!$AL$2866)</f>
        <v>-0.1717966946</v>
      </c>
      <c r="AW2904" s="373">
        <f>PPMT('Assumptions (T&amp;D)'!$C$20,Model!AH$1,'Assumptions (T&amp;D)'!$C$23,Model!$AL$2866)</f>
        <v>-0.1799570376</v>
      </c>
      <c r="AX2904" s="373">
        <f>PPMT('Assumptions (T&amp;D)'!$C$20,Model!AI$1,'Assumptions (T&amp;D)'!$C$23,Model!$AL$2866)</f>
        <v>-0.1885049968</v>
      </c>
      <c r="AY2904" s="373">
        <f>PPMT('Assumptions (T&amp;D)'!$C$20,Model!AJ$1,'Assumptions (T&amp;D)'!$C$23,Model!$AL$2866)</f>
        <v>-0.1974589842</v>
      </c>
      <c r="AZ2904" s="373">
        <f>PPMT('Assumptions (T&amp;D)'!$C$20,Model!AK$1,'Assumptions (T&amp;D)'!$C$23,Model!$AL$2866)</f>
        <v>-0.2068382859</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-0.1113492986</v>
      </c>
      <c r="AN2905" s="373">
        <f>PPMT('Assumptions (T&amp;D)'!$C$20,Model!X$1,'Assumptions (T&amp;D)'!$C$23,Model!$AM$2866)</f>
        <v>-0.1166383903</v>
      </c>
      <c r="AO2905" s="373">
        <f>PPMT('Assumptions (T&amp;D)'!$C$20,Model!Y$1,'Assumptions (T&amp;D)'!$C$23,Model!$AM$2866)</f>
        <v>-0.1221787139</v>
      </c>
      <c r="AP2905" s="373">
        <f>PPMT('Assumptions (T&amp;D)'!$C$20,Model!Z$1,'Assumptions (T&amp;D)'!$C$23,Model!$AM$2866)</f>
        <v>-0.1279822028</v>
      </c>
      <c r="AQ2905" s="373">
        <f>PPMT('Assumptions (T&amp;D)'!$C$20,Model!AA$1,'Assumptions (T&amp;D)'!$C$23,Model!$AM$2866)</f>
        <v>-0.1340613574</v>
      </c>
      <c r="AR2905" s="373">
        <f>PPMT('Assumptions (T&amp;D)'!$C$20,Model!AB$1,'Assumptions (T&amp;D)'!$C$23,Model!$AM$2866)</f>
        <v>-0.1404292719</v>
      </c>
      <c r="AS2905" s="373">
        <f>PPMT('Assumptions (T&amp;D)'!$C$20,Model!AC$1,'Assumptions (T&amp;D)'!$C$23,Model!$AM$2866)</f>
        <v>-0.1470996623</v>
      </c>
      <c r="AT2905" s="373">
        <f>PPMT('Assumptions (T&amp;D)'!$C$20,Model!AD$1,'Assumptions (T&amp;D)'!$C$23,Model!$AM$2866)</f>
        <v>-0.1540868963</v>
      </c>
      <c r="AU2905" s="373">
        <f>PPMT('Assumptions (T&amp;D)'!$C$20,Model!AE$1,'Assumptions (T&amp;D)'!$C$23,Model!$AM$2866)</f>
        <v>-0.1614060238</v>
      </c>
      <c r="AV2905" s="373">
        <f>PPMT('Assumptions (T&amp;D)'!$C$20,Model!AF$1,'Assumptions (T&amp;D)'!$C$23,Model!$AM$2866)</f>
        <v>-0.16907281</v>
      </c>
      <c r="AW2905" s="373">
        <f>PPMT('Assumptions (T&amp;D)'!$C$20,Model!AG$1,'Assumptions (T&amp;D)'!$C$23,Model!$AM$2866)</f>
        <v>-0.1771037684</v>
      </c>
      <c r="AX2905" s="373">
        <f>PPMT('Assumptions (T&amp;D)'!$C$20,Model!AH$1,'Assumptions (T&amp;D)'!$C$23,Model!$AM$2866)</f>
        <v>-0.1855161974</v>
      </c>
      <c r="AY2905" s="373">
        <f>PPMT('Assumptions (T&amp;D)'!$C$20,Model!AI$1,'Assumptions (T&amp;D)'!$C$23,Model!$AM$2866)</f>
        <v>-0.1943282168</v>
      </c>
      <c r="AZ2905" s="373">
        <f>PPMT('Assumptions (T&amp;D)'!$C$20,Model!AJ$1,'Assumptions (T&amp;D)'!$C$23,Model!$AM$2866)</f>
        <v>-0.2035588071</v>
      </c>
      <c r="BA2905" s="373">
        <f>PPMT('Assumptions (T&amp;D)'!$C$20,Model!AK$1,'Assumptions (T&amp;D)'!$C$23,Model!$AM$2866)</f>
        <v>-0.2132278505</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-0.114775643</v>
      </c>
      <c r="AO2906" s="373">
        <f>PPMT('Assumptions (T&amp;D)'!$C$20,Model!X$1,'Assumptions (T&amp;D)'!$C$23,Model!$AN$2866)</f>
        <v>-0.1202274861</v>
      </c>
      <c r="AP2906" s="373">
        <f>PPMT('Assumptions (T&amp;D)'!$C$20,Model!Y$1,'Assumptions (T&amp;D)'!$C$23,Model!$AN$2866)</f>
        <v>-0.1259382916</v>
      </c>
      <c r="AQ2906" s="373">
        <f>PPMT('Assumptions (T&amp;D)'!$C$20,Model!Z$1,'Assumptions (T&amp;D)'!$C$23,Model!$AN$2866)</f>
        <v>-0.1319203605</v>
      </c>
      <c r="AR2906" s="373">
        <f>PPMT('Assumptions (T&amp;D)'!$C$20,Model!AA$1,'Assumptions (T&amp;D)'!$C$23,Model!$AN$2866)</f>
        <v>-0.1381865776</v>
      </c>
      <c r="AS2906" s="373">
        <f>PPMT('Assumptions (T&amp;D)'!$C$20,Model!AB$1,'Assumptions (T&amp;D)'!$C$23,Model!$AN$2866)</f>
        <v>-0.1447504401</v>
      </c>
      <c r="AT2906" s="373">
        <f>PPMT('Assumptions (T&amp;D)'!$C$20,Model!AC$1,'Assumptions (T&amp;D)'!$C$23,Model!$AN$2866)</f>
        <v>-0.151626086</v>
      </c>
      <c r="AU2906" s="373">
        <f>PPMT('Assumptions (T&amp;D)'!$C$20,Model!AD$1,'Assumptions (T&amp;D)'!$C$23,Model!$AN$2866)</f>
        <v>-0.158828325</v>
      </c>
      <c r="AV2906" s="373">
        <f>PPMT('Assumptions (T&amp;D)'!$C$20,Model!AE$1,'Assumptions (T&amp;D)'!$C$23,Model!$AN$2866)</f>
        <v>-0.1663726705</v>
      </c>
      <c r="AW2906" s="373">
        <f>PPMT('Assumptions (T&amp;D)'!$C$20,Model!AF$1,'Assumptions (T&amp;D)'!$C$23,Model!$AN$2866)</f>
        <v>-0.1742753723</v>
      </c>
      <c r="AX2906" s="373">
        <f>PPMT('Assumptions (T&amp;D)'!$C$20,Model!AG$1,'Assumptions (T&amp;D)'!$C$23,Model!$AN$2866)</f>
        <v>-0.1825534525</v>
      </c>
      <c r="AY2906" s="373">
        <f>PPMT('Assumptions (T&amp;D)'!$C$20,Model!AH$1,'Assumptions (T&amp;D)'!$C$23,Model!$AN$2866)</f>
        <v>-0.1912247415</v>
      </c>
      <c r="AZ2906" s="373">
        <f>PPMT('Assumptions (T&amp;D)'!$C$20,Model!AI$1,'Assumptions (T&amp;D)'!$C$23,Model!$AN$2866)</f>
        <v>-0.2003079167</v>
      </c>
      <c r="BA2906" s="373">
        <f>PPMT('Assumptions (T&amp;D)'!$C$20,Model!AJ$1,'Assumptions (T&amp;D)'!$C$23,Model!$AN$2866)</f>
        <v>-0.2098225428</v>
      </c>
      <c r="BB2906" s="373">
        <f>PPMT('Assumptions (T&amp;D)'!$C$20,Model!AK$1,'Assumptions (T&amp;D)'!$C$23,Model!$AN$2866)</f>
        <v>-0.2197891136</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-0.1182938898</v>
      </c>
      <c r="AP2907" s="373">
        <f>PPMT('Assumptions (T&amp;D)'!$C$20,Model!X$1,'Assumptions (T&amp;D)'!$C$23,Model!$AO$2866)</f>
        <v>-0.1239128496</v>
      </c>
      <c r="AQ2907" s="373">
        <f>PPMT('Assumptions (T&amp;D)'!$C$20,Model!Y$1,'Assumptions (T&amp;D)'!$C$23,Model!$AO$2866)</f>
        <v>-0.1297987099</v>
      </c>
      <c r="AR2907" s="373">
        <f>PPMT('Assumptions (T&amp;D)'!$C$20,Model!Z$1,'Assumptions (T&amp;D)'!$C$23,Model!$AO$2866)</f>
        <v>-0.1359641487</v>
      </c>
      <c r="AS2907" s="373">
        <f>PPMT('Assumptions (T&amp;D)'!$C$20,Model!AA$1,'Assumptions (T&amp;D)'!$C$23,Model!$AO$2866)</f>
        <v>-0.1424224457</v>
      </c>
      <c r="AT2907" s="373">
        <f>PPMT('Assumptions (T&amp;D)'!$C$20,Model!AB$1,'Assumptions (T&amp;D)'!$C$23,Model!$AO$2866)</f>
        <v>-0.1491875119</v>
      </c>
      <c r="AU2907" s="373">
        <f>PPMT('Assumptions (T&amp;D)'!$C$20,Model!AC$1,'Assumptions (T&amp;D)'!$C$23,Model!$AO$2866)</f>
        <v>-0.1562739187</v>
      </c>
      <c r="AV2907" s="373">
        <f>PPMT('Assumptions (T&amp;D)'!$C$20,Model!AD$1,'Assumptions (T&amp;D)'!$C$23,Model!$AO$2866)</f>
        <v>-0.1636969299</v>
      </c>
      <c r="AW2907" s="373">
        <f>PPMT('Assumptions (T&amp;D)'!$C$20,Model!AE$1,'Assumptions (T&amp;D)'!$C$23,Model!$AO$2866)</f>
        <v>-0.171472534</v>
      </c>
      <c r="AX2907" s="373">
        <f>PPMT('Assumptions (T&amp;D)'!$C$20,Model!AF$1,'Assumptions (T&amp;D)'!$C$23,Model!$AO$2866)</f>
        <v>-0.1796174794</v>
      </c>
      <c r="AY2907" s="373">
        <f>PPMT('Assumptions (T&amp;D)'!$C$20,Model!AG$1,'Assumptions (T&amp;D)'!$C$23,Model!$AO$2866)</f>
        <v>-0.1881493097</v>
      </c>
      <c r="AZ2907" s="373">
        <f>PPMT('Assumptions (T&amp;D)'!$C$20,Model!AH$1,'Assumptions (T&amp;D)'!$C$23,Model!$AO$2866)</f>
        <v>-0.1970864019</v>
      </c>
      <c r="BA2907" s="373">
        <f>PPMT('Assumptions (T&amp;D)'!$C$20,Model!AI$1,'Assumptions (T&amp;D)'!$C$23,Model!$AO$2866)</f>
        <v>-0.206448006</v>
      </c>
      <c r="BB2907" s="373">
        <f>PPMT('Assumptions (T&amp;D)'!$C$20,Model!AJ$1,'Assumptions (T&amp;D)'!$C$23,Model!$AO$2866)</f>
        <v>-0.2162542862</v>
      </c>
      <c r="BC2907" s="373">
        <f>PPMT('Assumptions (T&amp;D)'!$C$20,Model!AK$1,'Assumptions (T&amp;D)'!$C$23,Model!$AO$2866)</f>
        <v>-0.2265263648</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-0.1219063326</v>
      </c>
      <c r="AQ2908" s="373">
        <f>PPMT('Assumptions (T&amp;D)'!$C$20,Model!X$1,'Assumptions (T&amp;D)'!$C$23,Model!$AP$2866)</f>
        <v>-0.1276968834</v>
      </c>
      <c r="AR2908" s="373">
        <f>PPMT('Assumptions (T&amp;D)'!$C$20,Model!Y$1,'Assumptions (T&amp;D)'!$C$23,Model!$AP$2866)</f>
        <v>-0.1337624854</v>
      </c>
      <c r="AS2908" s="373">
        <f>PPMT('Assumptions (T&amp;D)'!$C$20,Model!Z$1,'Assumptions (T&amp;D)'!$C$23,Model!$AP$2866)</f>
        <v>-0.1401162034</v>
      </c>
      <c r="AT2908" s="373">
        <f>PPMT('Assumptions (T&amp;D)'!$C$20,Model!AA$1,'Assumptions (T&amp;D)'!$C$23,Model!$AP$2866)</f>
        <v>-0.1467717231</v>
      </c>
      <c r="AU2908" s="373">
        <f>PPMT('Assumptions (T&amp;D)'!$C$20,Model!AB$1,'Assumptions (T&amp;D)'!$C$23,Model!$AP$2866)</f>
        <v>-0.1537433799</v>
      </c>
      <c r="AV2908" s="373">
        <f>PPMT('Assumptions (T&amp;D)'!$C$20,Model!AC$1,'Assumptions (T&amp;D)'!$C$23,Model!$AP$2866)</f>
        <v>-0.1610461905</v>
      </c>
      <c r="AW2908" s="373">
        <f>PPMT('Assumptions (T&amp;D)'!$C$20,Model!AD$1,'Assumptions (T&amp;D)'!$C$23,Model!$AP$2866)</f>
        <v>-0.1686958845</v>
      </c>
      <c r="AX2908" s="373">
        <f>PPMT('Assumptions (T&amp;D)'!$C$20,Model!AE$1,'Assumptions (T&amp;D)'!$C$23,Model!$AP$2866)</f>
        <v>-0.1767089391</v>
      </c>
      <c r="AY2908" s="373">
        <f>PPMT('Assumptions (T&amp;D)'!$C$20,Model!AF$1,'Assumptions (T&amp;D)'!$C$23,Model!$AP$2866)</f>
        <v>-0.1851026137</v>
      </c>
      <c r="AZ2908" s="373">
        <f>PPMT('Assumptions (T&amp;D)'!$C$20,Model!AG$1,'Assumptions (T&amp;D)'!$C$23,Model!$AP$2866)</f>
        <v>-0.1938949878</v>
      </c>
      <c r="BA2908" s="373">
        <f>PPMT('Assumptions (T&amp;D)'!$C$20,Model!AH$1,'Assumptions (T&amp;D)'!$C$23,Model!$AP$2866)</f>
        <v>-0.2031049997</v>
      </c>
      <c r="BB2908" s="373">
        <f>PPMT('Assumptions (T&amp;D)'!$C$20,Model!AI$1,'Assumptions (T&amp;D)'!$C$23,Model!$AP$2866)</f>
        <v>-0.2127524872</v>
      </c>
      <c r="BC2908" s="373">
        <f>PPMT('Assumptions (T&amp;D)'!$C$20,Model!AJ$1,'Assumptions (T&amp;D)'!$C$23,Model!$AP$2866)</f>
        <v>-0.2228582304</v>
      </c>
      <c r="BD2908" s="373">
        <f>PPMT('Assumptions (T&amp;D)'!$C$20,Model!AK$1,'Assumptions (T&amp;D)'!$C$23,Model!$AP$2866)</f>
        <v>-0.2334439963</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-0.1256153197</v>
      </c>
      <c r="AR2909" s="373">
        <f>PPMT('Assumptions (T&amp;D)'!$C$20,Model!X$1,'Assumptions (T&amp;D)'!$C$23,Model!$AQ$2866)</f>
        <v>-0.1315820474</v>
      </c>
      <c r="AS2909" s="373">
        <f>PPMT('Assumptions (T&amp;D)'!$C$20,Model!Y$1,'Assumptions (T&amp;D)'!$C$23,Model!$AQ$2866)</f>
        <v>-0.1378321947</v>
      </c>
      <c r="AT2909" s="373">
        <f>PPMT('Assumptions (T&amp;D)'!$C$20,Model!Z$1,'Assumptions (T&amp;D)'!$C$23,Model!$AQ$2866)</f>
        <v>-0.1443792239</v>
      </c>
      <c r="AU2909" s="373">
        <f>PPMT('Assumptions (T&amp;D)'!$C$20,Model!AA$1,'Assumptions (T&amp;D)'!$C$23,Model!$AQ$2866)</f>
        <v>-0.151237237</v>
      </c>
      <c r="AV2909" s="373">
        <f>PPMT('Assumptions (T&amp;D)'!$C$20,Model!AB$1,'Assumptions (T&amp;D)'!$C$23,Model!$AQ$2866)</f>
        <v>-0.1584210058</v>
      </c>
      <c r="AW2909" s="373">
        <f>PPMT('Assumptions (T&amp;D)'!$C$20,Model!AC$1,'Assumptions (T&amp;D)'!$C$23,Model!$AQ$2866)</f>
        <v>-0.1659460036</v>
      </c>
      <c r="AX2909" s="373">
        <f>PPMT('Assumptions (T&amp;D)'!$C$20,Model!AD$1,'Assumptions (T&amp;D)'!$C$23,Model!$AQ$2866)</f>
        <v>-0.1738284387</v>
      </c>
      <c r="AY2909" s="373">
        <f>PPMT('Assumptions (T&amp;D)'!$C$20,Model!AE$1,'Assumptions (T&amp;D)'!$C$23,Model!$AQ$2866)</f>
        <v>-0.1820852896</v>
      </c>
      <c r="AZ2909" s="373">
        <f>PPMT('Assumptions (T&amp;D)'!$C$20,Model!AF$1,'Assumptions (T&amp;D)'!$C$23,Model!$AQ$2866)</f>
        <v>-0.1907343408</v>
      </c>
      <c r="BA2909" s="373">
        <f>PPMT('Assumptions (T&amp;D)'!$C$20,Model!AG$1,'Assumptions (T&amp;D)'!$C$23,Model!$AQ$2866)</f>
        <v>-0.199794222</v>
      </c>
      <c r="BB2909" s="373">
        <f>PPMT('Assumptions (T&amp;D)'!$C$20,Model!AH$1,'Assumptions (T&amp;D)'!$C$23,Model!$AQ$2866)</f>
        <v>-0.2092844476</v>
      </c>
      <c r="BC2909" s="373">
        <f>PPMT('Assumptions (T&amp;D)'!$C$20,Model!AI$1,'Assumptions (T&amp;D)'!$C$23,Model!$AQ$2866)</f>
        <v>-0.2192254588</v>
      </c>
      <c r="BD2909" s="373">
        <f>PPMT('Assumptions (T&amp;D)'!$C$20,Model!AJ$1,'Assumptions (T&amp;D)'!$C$23,Model!$AQ$2866)</f>
        <v>-0.2296386681</v>
      </c>
      <c r="BE2909" s="373">
        <f>PPMT('Assumptions (T&amp;D)'!$C$20,Model!AK$1,'Assumptions (T&amp;D)'!$C$23,Model!$AQ$2866)</f>
        <v>-0.2405465049</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-0.1294232554</v>
      </c>
      <c r="AS2910" s="373">
        <f>PPMT('Assumptions (T&amp;D)'!$C$20,Model!X$1,'Assumptions (T&amp;D)'!$C$23,Model!$AR$2866)</f>
        <v>-0.1355708601</v>
      </c>
      <c r="AT2910" s="373">
        <f>PPMT('Assumptions (T&amp;D)'!$C$20,Model!Y$1,'Assumptions (T&amp;D)'!$C$23,Model!$AR$2866)</f>
        <v>-0.1420104759</v>
      </c>
      <c r="AU2910" s="373">
        <f>PPMT('Assumptions (T&amp;D)'!$C$20,Model!Z$1,'Assumptions (T&amp;D)'!$C$23,Model!$AR$2866)</f>
        <v>-0.1487559735</v>
      </c>
      <c r="AV2910" s="373">
        <f>PPMT('Assumptions (T&amp;D)'!$C$20,Model!AA$1,'Assumptions (T&amp;D)'!$C$23,Model!$AR$2866)</f>
        <v>-0.1558218823</v>
      </c>
      <c r="AW2910" s="373">
        <f>PPMT('Assumptions (T&amp;D)'!$C$20,Model!AB$1,'Assumptions (T&amp;D)'!$C$23,Model!$AR$2866)</f>
        <v>-0.1632234217</v>
      </c>
      <c r="AX2910" s="373">
        <f>PPMT('Assumptions (T&amp;D)'!$C$20,Model!AC$1,'Assumptions (T&amp;D)'!$C$23,Model!$AR$2866)</f>
        <v>-0.1709765342</v>
      </c>
      <c r="AY2910" s="373">
        <f>PPMT('Assumptions (T&amp;D)'!$C$20,Model!AD$1,'Assumptions (T&amp;D)'!$C$23,Model!$AR$2866)</f>
        <v>-0.1790979196</v>
      </c>
      <c r="AZ2910" s="373">
        <f>PPMT('Assumptions (T&amp;D)'!$C$20,Model!AE$1,'Assumptions (T&amp;D)'!$C$23,Model!$AR$2866)</f>
        <v>-0.1876050708</v>
      </c>
      <c r="BA2910" s="373">
        <f>PPMT('Assumptions (T&amp;D)'!$C$20,Model!AF$1,'Assumptions (T&amp;D)'!$C$23,Model!$AR$2866)</f>
        <v>-0.1965163116</v>
      </c>
      <c r="BB2910" s="373">
        <f>PPMT('Assumptions (T&amp;D)'!$C$20,Model!AG$1,'Assumptions (T&amp;D)'!$C$23,Model!$AR$2866)</f>
        <v>-0.2058508364</v>
      </c>
      <c r="BC2910" s="373">
        <f>PPMT('Assumptions (T&amp;D)'!$C$20,Model!AH$1,'Assumptions (T&amp;D)'!$C$23,Model!$AR$2866)</f>
        <v>-0.2156287512</v>
      </c>
      <c r="BD2910" s="373">
        <f>PPMT('Assumptions (T&amp;D)'!$C$20,Model!AI$1,'Assumptions (T&amp;D)'!$C$23,Model!$AR$2866)</f>
        <v>-0.2258711168</v>
      </c>
      <c r="BE2910" s="373">
        <f>PPMT('Assumptions (T&amp;D)'!$C$20,Model!AJ$1,'Assumptions (T&amp;D)'!$C$23,Model!$AR$2866)</f>
        <v>-0.2365999949</v>
      </c>
      <c r="BF2910" s="373">
        <f>PPMT('Assumptions (T&amp;D)'!$C$20,Model!AK$1,'Assumptions (T&amp;D)'!$C$23,Model!$AR$2866)</f>
        <v>-0.2478384946</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-0.1333326014</v>
      </c>
      <c r="AT2911" s="373">
        <f>PPMT('Assumptions (T&amp;D)'!$C$20,Model!X$1,'Assumptions (T&amp;D)'!$C$23,Model!$AS$2866)</f>
        <v>-0.1396659</v>
      </c>
      <c r="AU2911" s="373">
        <f>PPMT('Assumptions (T&amp;D)'!$C$20,Model!Y$1,'Assumptions (T&amp;D)'!$C$23,Model!$AS$2866)</f>
        <v>-0.1463000302</v>
      </c>
      <c r="AV2911" s="373">
        <f>PPMT('Assumptions (T&amp;D)'!$C$20,Model!Z$1,'Assumptions (T&amp;D)'!$C$23,Model!$AS$2866)</f>
        <v>-0.1532492816</v>
      </c>
      <c r="AW2911" s="373">
        <f>PPMT('Assumptions (T&amp;D)'!$C$20,Model!AA$1,'Assumptions (T&amp;D)'!$C$23,Model!$AS$2866)</f>
        <v>-0.1605286225</v>
      </c>
      <c r="AX2911" s="373">
        <f>PPMT('Assumptions (T&amp;D)'!$C$20,Model!AB$1,'Assumptions (T&amp;D)'!$C$23,Model!$AS$2866)</f>
        <v>-0.1681537321</v>
      </c>
      <c r="AY2911" s="373">
        <f>PPMT('Assumptions (T&amp;D)'!$C$20,Model!AC$1,'Assumptions (T&amp;D)'!$C$23,Model!$AS$2866)</f>
        <v>-0.1761410344</v>
      </c>
      <c r="AZ2911" s="373">
        <f>PPMT('Assumptions (T&amp;D)'!$C$20,Model!AD$1,'Assumptions (T&amp;D)'!$C$23,Model!$AS$2866)</f>
        <v>-0.1845077335</v>
      </c>
      <c r="BA2911" s="373">
        <f>PPMT('Assumptions (T&amp;D)'!$C$20,Model!AE$1,'Assumptions (T&amp;D)'!$C$23,Model!$AS$2866)</f>
        <v>-0.1932718508</v>
      </c>
      <c r="BB2911" s="373">
        <f>PPMT('Assumptions (T&amp;D)'!$C$20,Model!AF$1,'Assumptions (T&amp;D)'!$C$23,Model!$AS$2866)</f>
        <v>-0.2024522638</v>
      </c>
      <c r="BC2911" s="373">
        <f>PPMT('Assumptions (T&amp;D)'!$C$20,Model!AG$1,'Assumptions (T&amp;D)'!$C$23,Model!$AS$2866)</f>
        <v>-0.2120687463</v>
      </c>
      <c r="BD2911" s="373">
        <f>PPMT('Assumptions (T&amp;D)'!$C$20,Model!AH$1,'Assumptions (T&amp;D)'!$C$23,Model!$AS$2866)</f>
        <v>-0.2221420117</v>
      </c>
      <c r="BE2911" s="373">
        <f>PPMT('Assumptions (T&amp;D)'!$C$20,Model!AI$1,'Assumptions (T&amp;D)'!$C$23,Model!$AS$2866)</f>
        <v>-0.2326937573</v>
      </c>
      <c r="BF2911" s="373">
        <f>PPMT('Assumptions (T&amp;D)'!$C$20,Model!AJ$1,'Assumptions (T&amp;D)'!$C$23,Model!$AS$2866)</f>
        <v>-0.2437467108</v>
      </c>
      <c r="BG2911" s="373">
        <f>PPMT('Assumptions (T&amp;D)'!$C$20,Model!AK$1,'Assumptions (T&amp;D)'!$C$23,Model!$AS$2866)</f>
        <v>-0.2553246795</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-0.1373458779</v>
      </c>
      <c r="AU2912" s="373">
        <f>PPMT('Assumptions (T&amp;D)'!$C$20,Model!X$1,'Assumptions (T&amp;D)'!$C$23,Model!$AT$2866)</f>
        <v>-0.1438698071</v>
      </c>
      <c r="AV2912" s="373">
        <f>PPMT('Assumptions (T&amp;D)'!$C$20,Model!Y$1,'Assumptions (T&amp;D)'!$C$23,Model!$AT$2866)</f>
        <v>-0.1507036229</v>
      </c>
      <c r="AW2912" s="373">
        <f>PPMT('Assumptions (T&amp;D)'!$C$20,Model!Z$1,'Assumptions (T&amp;D)'!$C$23,Model!$AT$2866)</f>
        <v>-0.157862045</v>
      </c>
      <c r="AX2912" s="373">
        <f>PPMT('Assumptions (T&amp;D)'!$C$20,Model!AA$1,'Assumptions (T&amp;D)'!$C$23,Model!$AT$2866)</f>
        <v>-0.1653604921</v>
      </c>
      <c r="AY2912" s="373">
        <f>PPMT('Assumptions (T&amp;D)'!$C$20,Model!AB$1,'Assumptions (T&amp;D)'!$C$23,Model!$AT$2866)</f>
        <v>-0.1732151155</v>
      </c>
      <c r="AZ2912" s="373">
        <f>PPMT('Assumptions (T&amp;D)'!$C$20,Model!AC$1,'Assumptions (T&amp;D)'!$C$23,Model!$AT$2866)</f>
        <v>-0.1814428335</v>
      </c>
      <c r="BA2912" s="373">
        <f>PPMT('Assumptions (T&amp;D)'!$C$20,Model!AD$1,'Assumptions (T&amp;D)'!$C$23,Model!$AT$2866)</f>
        <v>-0.1900613681</v>
      </c>
      <c r="BB2912" s="373">
        <f>PPMT('Assumptions (T&amp;D)'!$C$20,Model!AE$1,'Assumptions (T&amp;D)'!$C$23,Model!$AT$2866)</f>
        <v>-0.1990892831</v>
      </c>
      <c r="BC2912" s="373">
        <f>PPMT('Assumptions (T&amp;D)'!$C$20,Model!AF$1,'Assumptions (T&amp;D)'!$C$23,Model!$AT$2866)</f>
        <v>-0.208546024</v>
      </c>
      <c r="BD2912" s="373">
        <f>PPMT('Assumptions (T&amp;D)'!$C$20,Model!AG$1,'Assumptions (T&amp;D)'!$C$23,Model!$AT$2866)</f>
        <v>-0.2184519602</v>
      </c>
      <c r="BE2912" s="373">
        <f>PPMT('Assumptions (T&amp;D)'!$C$20,Model!AH$1,'Assumptions (T&amp;D)'!$C$23,Model!$AT$2866)</f>
        <v>-0.2288284283</v>
      </c>
      <c r="BF2912" s="373">
        <f>PPMT('Assumptions (T&amp;D)'!$C$20,Model!AI$1,'Assumptions (T&amp;D)'!$C$23,Model!$AT$2866)</f>
        <v>-0.2396977786</v>
      </c>
      <c r="BG2912" s="373">
        <f>PPMT('Assumptions (T&amp;D)'!$C$20,Model!AJ$1,'Assumptions (T&amp;D)'!$C$23,Model!$AT$2866)</f>
        <v>-0.2510834231</v>
      </c>
      <c r="BH2912" s="373">
        <f>PPMT('Assumptions (T&amp;D)'!$C$20,Model!AK$1,'Assumptions (T&amp;D)'!$C$23,Model!$AT$2866)</f>
        <v>-0.2630098857</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-0.1414656651</v>
      </c>
      <c r="AV2913" s="373">
        <f>PPMT('Assumptions (T&amp;D)'!$C$20,Model!X$1,'Assumptions (T&amp;D)'!$C$23,Model!$AU$2866)</f>
        <v>-0.1481852842</v>
      </c>
      <c r="AW2913" s="373">
        <f>PPMT('Assumptions (T&amp;D)'!$C$20,Model!Y$1,'Assumptions (T&amp;D)'!$C$23,Model!$AU$2866)</f>
        <v>-0.1552240852</v>
      </c>
      <c r="AX2913" s="373">
        <f>PPMT('Assumptions (T&amp;D)'!$C$20,Model!Z$1,'Assumptions (T&amp;D)'!$C$23,Model!$AU$2866)</f>
        <v>-0.1625972293</v>
      </c>
      <c r="AY2913" s="373">
        <f>PPMT('Assumptions (T&amp;D)'!$C$20,Model!AA$1,'Assumptions (T&amp;D)'!$C$23,Model!$AU$2866)</f>
        <v>-0.1703205977</v>
      </c>
      <c r="AZ2913" s="373">
        <f>PPMT('Assumptions (T&amp;D)'!$C$20,Model!AB$1,'Assumptions (T&amp;D)'!$C$23,Model!$AU$2866)</f>
        <v>-0.178410826</v>
      </c>
      <c r="BA2913" s="373">
        <f>PPMT('Assumptions (T&amp;D)'!$C$20,Model!AC$1,'Assumptions (T&amp;D)'!$C$23,Model!$AU$2866)</f>
        <v>-0.1868853403</v>
      </c>
      <c r="BB2913" s="373">
        <f>PPMT('Assumptions (T&amp;D)'!$C$20,Model!AD$1,'Assumptions (T&amp;D)'!$C$23,Model!$AU$2866)</f>
        <v>-0.1957623939</v>
      </c>
      <c r="BC2913" s="373">
        <f>PPMT('Assumptions (T&amp;D)'!$C$20,Model!AE$1,'Assumptions (T&amp;D)'!$C$23,Model!$AU$2866)</f>
        <v>-0.2050611077</v>
      </c>
      <c r="BD2913" s="373">
        <f>PPMT('Assumptions (T&amp;D)'!$C$20,Model!AF$1,'Assumptions (T&amp;D)'!$C$23,Model!$AU$2866)</f>
        <v>-0.2148015103</v>
      </c>
      <c r="BE2913" s="373">
        <f>PPMT('Assumptions (T&amp;D)'!$C$20,Model!AG$1,'Assumptions (T&amp;D)'!$C$23,Model!$AU$2866)</f>
        <v>-0.225004582</v>
      </c>
      <c r="BF2913" s="373">
        <f>PPMT('Assumptions (T&amp;D)'!$C$20,Model!AH$1,'Assumptions (T&amp;D)'!$C$23,Model!$AU$2866)</f>
        <v>-0.2356922997</v>
      </c>
      <c r="BG2913" s="373">
        <f>PPMT('Assumptions (T&amp;D)'!$C$20,Model!AI$1,'Assumptions (T&amp;D)'!$C$23,Model!$AU$2866)</f>
        <v>-0.2468876839</v>
      </c>
      <c r="BH2913" s="373">
        <f>PPMT('Assumptions (T&amp;D)'!$C$20,Model!AJ$1,'Assumptions (T&amp;D)'!$C$23,Model!$AU$2866)</f>
        <v>-0.2586148489</v>
      </c>
      <c r="BI2913" s="373">
        <f>PPMT('Assumptions (T&amp;D)'!$C$20,Model!AK$1,'Assumptions (T&amp;D)'!$C$23,Model!$AU$2866)</f>
        <v>-0.2708990542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-0.1456946048</v>
      </c>
      <c r="AW2914" s="373">
        <f>PPMT('Assumptions (T&amp;D)'!$C$20,Model!X$1,'Assumptions (T&amp;D)'!$C$23,Model!$AV$2866)</f>
        <v>-0.1526150985</v>
      </c>
      <c r="AX2914" s="373">
        <f>PPMT('Assumptions (T&amp;D)'!$C$20,Model!Y$1,'Assumptions (T&amp;D)'!$C$23,Model!$AV$2866)</f>
        <v>-0.1598643157</v>
      </c>
      <c r="AY2914" s="373">
        <f>PPMT('Assumptions (T&amp;D)'!$C$20,Model!Z$1,'Assumptions (T&amp;D)'!$C$23,Model!$AV$2866)</f>
        <v>-0.1674578707</v>
      </c>
      <c r="AZ2914" s="373">
        <f>PPMT('Assumptions (T&amp;D)'!$C$20,Model!AA$1,'Assumptions (T&amp;D)'!$C$23,Model!$AV$2866)</f>
        <v>-0.1754121195</v>
      </c>
      <c r="BA2914" s="373">
        <f>PPMT('Assumptions (T&amp;D)'!$C$20,Model!AB$1,'Assumptions (T&amp;D)'!$C$23,Model!$AV$2866)</f>
        <v>-0.1837441952</v>
      </c>
      <c r="BB2914" s="373">
        <f>PPMT('Assumptions (T&amp;D)'!$C$20,Model!AC$1,'Assumptions (T&amp;D)'!$C$23,Model!$AV$2866)</f>
        <v>-0.1924720445</v>
      </c>
      <c r="BC2914" s="373">
        <f>PPMT('Assumptions (T&amp;D)'!$C$20,Model!AD$1,'Assumptions (T&amp;D)'!$C$23,Model!$AV$2866)</f>
        <v>-0.2016144666</v>
      </c>
      <c r="BD2914" s="373">
        <f>PPMT('Assumptions (T&amp;D)'!$C$20,Model!AE$1,'Assumptions (T&amp;D)'!$C$23,Model!$AV$2866)</f>
        <v>-0.2111911538</v>
      </c>
      <c r="BE2914" s="373">
        <f>PPMT('Assumptions (T&amp;D)'!$C$20,Model!AF$1,'Assumptions (T&amp;D)'!$C$23,Model!$AV$2866)</f>
        <v>-0.2212227336</v>
      </c>
      <c r="BF2914" s="373">
        <f>PPMT('Assumptions (T&amp;D)'!$C$20,Model!AG$1,'Assumptions (T&amp;D)'!$C$23,Model!$AV$2866)</f>
        <v>-0.2317308134</v>
      </c>
      <c r="BG2914" s="373">
        <f>PPMT('Assumptions (T&amp;D)'!$C$20,Model!AH$1,'Assumptions (T&amp;D)'!$C$23,Model!$AV$2866)</f>
        <v>-0.242738027</v>
      </c>
      <c r="BH2914" s="373">
        <f>PPMT('Assumptions (T&amp;D)'!$C$20,Model!AI$1,'Assumptions (T&amp;D)'!$C$23,Model!$AV$2866)</f>
        <v>-0.2542680833</v>
      </c>
      <c r="BI2914" s="373">
        <f>PPMT('Assumptions (T&amp;D)'!$C$20,Model!AJ$1,'Assumptions (T&amp;D)'!$C$23,Model!$AV$2866)</f>
        <v>-0.2663458173</v>
      </c>
      <c r="BJ2914" s="373">
        <f>PPMT('Assumptions (T&amp;D)'!$C$20,Model!AK$1,'Assumptions (T&amp;D)'!$C$23,Model!$AV$2866)</f>
        <v>-0.2789972436</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-0.1500354013</v>
      </c>
      <c r="AX2915" s="373">
        <f>PPMT('Assumptions (T&amp;D)'!$C$20,Model!X$1,'Assumptions (T&amp;D)'!$C$23,Model!$AW$2866)</f>
        <v>-0.1571620828</v>
      </c>
      <c r="AY2915" s="373">
        <f>PPMT('Assumptions (T&amp;D)'!$C$20,Model!Y$1,'Assumptions (T&amp;D)'!$C$23,Model!$AW$2866)</f>
        <v>-0.1646272818</v>
      </c>
      <c r="AZ2915" s="373">
        <f>PPMT('Assumptions (T&amp;D)'!$C$20,Model!Z$1,'Assumptions (T&amp;D)'!$C$23,Model!$AW$2866)</f>
        <v>-0.1724470777</v>
      </c>
      <c r="BA2915" s="373">
        <f>PPMT('Assumptions (T&amp;D)'!$C$20,Model!AA$1,'Assumptions (T&amp;D)'!$C$23,Model!$AW$2866)</f>
        <v>-0.1806383138</v>
      </c>
      <c r="BB2915" s="373">
        <f>PPMT('Assumptions (T&amp;D)'!$C$20,Model!AB$1,'Assumptions (T&amp;D)'!$C$23,Model!$AW$2866)</f>
        <v>-0.1892186337</v>
      </c>
      <c r="BC2915" s="373">
        <f>PPMT('Assumptions (T&amp;D)'!$C$20,Model!AC$1,'Assumptions (T&amp;D)'!$C$23,Model!$AW$2866)</f>
        <v>-0.1982065188</v>
      </c>
      <c r="BD2915" s="373">
        <f>PPMT('Assumptions (T&amp;D)'!$C$20,Model!AD$1,'Assumptions (T&amp;D)'!$C$23,Model!$AW$2866)</f>
        <v>-0.2076213285</v>
      </c>
      <c r="BE2915" s="373">
        <f>PPMT('Assumptions (T&amp;D)'!$C$20,Model!AE$1,'Assumptions (T&amp;D)'!$C$23,Model!$AW$2866)</f>
        <v>-0.2174833416</v>
      </c>
      <c r="BF2915" s="373">
        <f>PPMT('Assumptions (T&amp;D)'!$C$20,Model!AF$1,'Assumptions (T&amp;D)'!$C$23,Model!$AW$2866)</f>
        <v>-0.2278138003</v>
      </c>
      <c r="BG2915" s="373">
        <f>PPMT('Assumptions (T&amp;D)'!$C$20,Model!AG$1,'Assumptions (T&amp;D)'!$C$23,Model!$AW$2866)</f>
        <v>-0.2386349558</v>
      </c>
      <c r="BH2915" s="373">
        <f>PPMT('Assumptions (T&amp;D)'!$C$20,Model!AH$1,'Assumptions (T&amp;D)'!$C$23,Model!$AW$2866)</f>
        <v>-0.2499701162</v>
      </c>
      <c r="BI2915" s="373">
        <f>PPMT('Assumptions (T&amp;D)'!$C$20,Model!AI$1,'Assumptions (T&amp;D)'!$C$23,Model!$AW$2866)</f>
        <v>-0.2618436968</v>
      </c>
      <c r="BJ2915" s="373">
        <f>PPMT('Assumptions (T&amp;D)'!$C$20,Model!AJ$1,'Assumptions (T&amp;D)'!$C$23,Model!$AW$2866)</f>
        <v>-0.2742812724</v>
      </c>
      <c r="BK2915" s="373">
        <f>PPMT('Assumptions (T&amp;D)'!$C$20,Model!AK$1,'Assumptions (T&amp;D)'!$C$23,Model!$AW$2866)</f>
        <v>-0.2873096328</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-0.1544908233</v>
      </c>
      <c r="AY2916" s="373">
        <f>PPMT('Assumptions (T&amp;D)'!$C$20,Model!X$1,'Assumptions (T&amp;D)'!$C$23,Model!$AX$2866)</f>
        <v>-0.1618291374</v>
      </c>
      <c r="AZ2916" s="373">
        <f>PPMT('Assumptions (T&amp;D)'!$C$20,Model!Y$1,'Assumptions (T&amp;D)'!$C$23,Model!$AX$2866)</f>
        <v>-0.1695160214</v>
      </c>
      <c r="BA2916" s="373">
        <f>PPMT('Assumptions (T&amp;D)'!$C$20,Model!Z$1,'Assumptions (T&amp;D)'!$C$23,Model!$AX$2866)</f>
        <v>-0.1775680324</v>
      </c>
      <c r="BB2916" s="373">
        <f>PPMT('Assumptions (T&amp;D)'!$C$20,Model!AA$1,'Assumptions (T&amp;D)'!$C$23,Model!$AX$2866)</f>
        <v>-0.186002514</v>
      </c>
      <c r="BC2916" s="373">
        <f>PPMT('Assumptions (T&amp;D)'!$C$20,Model!AB$1,'Assumptions (T&amp;D)'!$C$23,Model!$AX$2866)</f>
        <v>-0.1948376334</v>
      </c>
      <c r="BD2916" s="373">
        <f>PPMT('Assumptions (T&amp;D)'!$C$20,Model!AC$1,'Assumptions (T&amp;D)'!$C$23,Model!$AX$2866)</f>
        <v>-0.204092421</v>
      </c>
      <c r="BE2916" s="373">
        <f>PPMT('Assumptions (T&amp;D)'!$C$20,Model!AD$1,'Assumptions (T&amp;D)'!$C$23,Model!$AX$2866)</f>
        <v>-0.213786811</v>
      </c>
      <c r="BF2916" s="373">
        <f>PPMT('Assumptions (T&amp;D)'!$C$20,Model!AE$1,'Assumptions (T&amp;D)'!$C$23,Model!$AX$2866)</f>
        <v>-0.2239416845</v>
      </c>
      <c r="BG2916" s="373">
        <f>PPMT('Assumptions (T&amp;D)'!$C$20,Model!AF$1,'Assumptions (T&amp;D)'!$C$23,Model!$AX$2866)</f>
        <v>-0.2345789145</v>
      </c>
      <c r="BH2916" s="373">
        <f>PPMT('Assumptions (T&amp;D)'!$C$20,Model!AG$1,'Assumptions (T&amp;D)'!$C$23,Model!$AX$2866)</f>
        <v>-0.2457214129</v>
      </c>
      <c r="BI2916" s="373">
        <f>PPMT('Assumptions (T&amp;D)'!$C$20,Model!AH$1,'Assumptions (T&amp;D)'!$C$23,Model!$AX$2866)</f>
        <v>-0.2573931801</v>
      </c>
      <c r="BJ2916" s="373">
        <f>PPMT('Assumptions (T&amp;D)'!$C$20,Model!AI$1,'Assumptions (T&amp;D)'!$C$23,Model!$AX$2866)</f>
        <v>-0.2696193561</v>
      </c>
      <c r="BK2916" s="373">
        <f>PPMT('Assumptions (T&amp;D)'!$C$20,Model!AJ$1,'Assumptions (T&amp;D)'!$C$23,Model!$AX$2866)</f>
        <v>-0.2824262755</v>
      </c>
      <c r="BL2916" s="373">
        <f>PPMT('Assumptions (T&amp;D)'!$C$20,Model!AK$1,'Assumptions (T&amp;D)'!$C$23,Model!$AX$2866)</f>
        <v>-0.2958415236</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-0.1590637052</v>
      </c>
      <c r="AZ2917" s="373">
        <f>PPMT('Assumptions (T&amp;D)'!$C$20,Model!X$1,'Assumptions (T&amp;D)'!$C$23,Model!$AY$2866)</f>
        <v>-0.1666192312</v>
      </c>
      <c r="BA2917" s="373">
        <f>PPMT('Assumptions (T&amp;D)'!$C$20,Model!Y$1,'Assumptions (T&amp;D)'!$C$23,Model!$AY$2866)</f>
        <v>-0.1745336447</v>
      </c>
      <c r="BB2917" s="373">
        <f>PPMT('Assumptions (T&amp;D)'!$C$20,Model!Z$1,'Assumptions (T&amp;D)'!$C$23,Model!$AY$2866)</f>
        <v>-0.1828239928</v>
      </c>
      <c r="BC2917" s="373">
        <f>PPMT('Assumptions (T&amp;D)'!$C$20,Model!AA$1,'Assumptions (T&amp;D)'!$C$23,Model!$AY$2866)</f>
        <v>-0.1915081325</v>
      </c>
      <c r="BD2917" s="373">
        <f>PPMT('Assumptions (T&amp;D)'!$C$20,Model!AB$1,'Assumptions (T&amp;D)'!$C$23,Model!$AY$2866)</f>
        <v>-0.2006047688</v>
      </c>
      <c r="BE2917" s="373">
        <f>PPMT('Assumptions (T&amp;D)'!$C$20,Model!AC$1,'Assumptions (T&amp;D)'!$C$23,Model!$AY$2866)</f>
        <v>-0.2101334953</v>
      </c>
      <c r="BF2917" s="373">
        <f>PPMT('Assumptions (T&amp;D)'!$C$20,Model!AD$1,'Assumptions (T&amp;D)'!$C$23,Model!$AY$2866)</f>
        <v>-0.2201148363</v>
      </c>
      <c r="BG2917" s="373">
        <f>PPMT('Assumptions (T&amp;D)'!$C$20,Model!AE$1,'Assumptions (T&amp;D)'!$C$23,Model!$AY$2866)</f>
        <v>-0.2305702911</v>
      </c>
      <c r="BH2917" s="373">
        <f>PPMT('Assumptions (T&amp;D)'!$C$20,Model!AF$1,'Assumptions (T&amp;D)'!$C$23,Model!$AY$2866)</f>
        <v>-0.2415223799</v>
      </c>
      <c r="BI2917" s="373">
        <f>PPMT('Assumptions (T&amp;D)'!$C$20,Model!AG$1,'Assumptions (T&amp;D)'!$C$23,Model!$AY$2866)</f>
        <v>-0.2529946929</v>
      </c>
      <c r="BJ2917" s="373">
        <f>PPMT('Assumptions (T&amp;D)'!$C$20,Model!AH$1,'Assumptions (T&amp;D)'!$C$23,Model!$AY$2866)</f>
        <v>-0.2650119408</v>
      </c>
      <c r="BK2917" s="373">
        <f>PPMT('Assumptions (T&amp;D)'!$C$20,Model!AI$1,'Assumptions (T&amp;D)'!$C$23,Model!$AY$2866)</f>
        <v>-0.277600008</v>
      </c>
      <c r="BL2917" s="373">
        <f>PPMT('Assumptions (T&amp;D)'!$C$20,Model!AJ$1,'Assumptions (T&amp;D)'!$C$23,Model!$AY$2866)</f>
        <v>-0.2907860084</v>
      </c>
      <c r="BM2917" s="373">
        <f>PPMT('Assumptions (T&amp;D)'!$C$20,Model!AK$1,'Assumptions (T&amp;D)'!$C$23,Model!$AY$2866)</f>
        <v>-0.3045983438</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-0.1637569488</v>
      </c>
      <c r="BA2918" s="373">
        <f>PPMT('Assumptions (T&amp;D)'!$C$20,Model!X$1,'Assumptions (T&amp;D)'!$C$23,Model!$AZ$2866)</f>
        <v>-0.1715354038</v>
      </c>
      <c r="BB2918" s="373">
        <f>PPMT('Assumptions (T&amp;D)'!$C$20,Model!Y$1,'Assumptions (T&amp;D)'!$C$23,Model!$AZ$2866)</f>
        <v>-0.1796833355</v>
      </c>
      <c r="BC2918" s="373">
        <f>PPMT('Assumptions (T&amp;D)'!$C$20,Model!Z$1,'Assumptions (T&amp;D)'!$C$23,Model!$AZ$2866)</f>
        <v>-0.1882182939</v>
      </c>
      <c r="BD2918" s="373">
        <f>PPMT('Assumptions (T&amp;D)'!$C$20,Model!AA$1,'Assumptions (T&amp;D)'!$C$23,Model!$AZ$2866)</f>
        <v>-0.1971586629</v>
      </c>
      <c r="BE2918" s="373">
        <f>PPMT('Assumptions (T&amp;D)'!$C$20,Model!AB$1,'Assumptions (T&amp;D)'!$C$23,Model!$AZ$2866)</f>
        <v>-0.2065236994</v>
      </c>
      <c r="BF2918" s="373">
        <f>PPMT('Assumptions (T&amp;D)'!$C$20,Model!AC$1,'Assumptions (T&amp;D)'!$C$23,Model!$AZ$2866)</f>
        <v>-0.2163335751</v>
      </c>
      <c r="BG2918" s="373">
        <f>PPMT('Assumptions (T&amp;D)'!$C$20,Model!AD$1,'Assumptions (T&amp;D)'!$C$23,Model!$AZ$2866)</f>
        <v>-0.2266094199</v>
      </c>
      <c r="BH2918" s="373">
        <f>PPMT('Assumptions (T&amp;D)'!$C$20,Model!AE$1,'Assumptions (T&amp;D)'!$C$23,Model!$AZ$2866)</f>
        <v>-0.2373733674</v>
      </c>
      <c r="BI2918" s="373">
        <f>PPMT('Assumptions (T&amp;D)'!$C$20,Model!AF$1,'Assumptions (T&amp;D)'!$C$23,Model!$AZ$2866)</f>
        <v>-0.2486486023</v>
      </c>
      <c r="BJ2918" s="373">
        <f>PPMT('Assumptions (T&amp;D)'!$C$20,Model!AG$1,'Assumptions (T&amp;D)'!$C$23,Model!$AZ$2866)</f>
        <v>-0.2604594109</v>
      </c>
      <c r="BK2918" s="373">
        <f>PPMT('Assumptions (T&amp;D)'!$C$20,Model!AH$1,'Assumptions (T&amp;D)'!$C$23,Model!$AZ$2866)</f>
        <v>-0.2728312329</v>
      </c>
      <c r="BL2918" s="373">
        <f>PPMT('Assumptions (T&amp;D)'!$C$20,Model!AI$1,'Assumptions (T&amp;D)'!$C$23,Model!$AZ$2866)</f>
        <v>-0.2857907165</v>
      </c>
      <c r="BM2918" s="373">
        <f>PPMT('Assumptions (T&amp;D)'!$C$20,Model!AJ$1,'Assumptions (T&amp;D)'!$C$23,Model!$AZ$2866)</f>
        <v>-0.2993657755</v>
      </c>
      <c r="BN2918" s="373">
        <f>PPMT('Assumptions (T&amp;D)'!$C$20,Model!AK$1,'Assumptions (T&amp;D)'!$C$23,Model!$AZ$2866)</f>
        <v>-0.3135856499</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-0.1669908161</v>
      </c>
      <c r="BB2919" s="373">
        <f>PPMT('Assumptions (T&amp;D)'!$C$20,Model!X$1,'Assumptions (T&amp;D)'!$C$23,Model!$BA$2866)</f>
        <v>-0.1749228799</v>
      </c>
      <c r="BC2919" s="373">
        <f>PPMT('Assumptions (T&amp;D)'!$C$20,Model!Y$1,'Assumptions (T&amp;D)'!$C$23,Model!$BA$2866)</f>
        <v>-0.1832317167</v>
      </c>
      <c r="BD2919" s="373">
        <f>PPMT('Assumptions (T&amp;D)'!$C$20,Model!Z$1,'Assumptions (T&amp;D)'!$C$23,Model!$BA$2866)</f>
        <v>-0.1919352232</v>
      </c>
      <c r="BE2919" s="373">
        <f>PPMT('Assumptions (T&amp;D)'!$C$20,Model!AA$1,'Assumptions (T&amp;D)'!$C$23,Model!$BA$2866)</f>
        <v>-0.2010521463</v>
      </c>
      <c r="BF2919" s="373">
        <f>PPMT('Assumptions (T&amp;D)'!$C$20,Model!AB$1,'Assumptions (T&amp;D)'!$C$23,Model!$BA$2866)</f>
        <v>-0.2106021233</v>
      </c>
      <c r="BG2919" s="373">
        <f>PPMT('Assumptions (T&amp;D)'!$C$20,Model!AC$1,'Assumptions (T&amp;D)'!$C$23,Model!$BA$2866)</f>
        <v>-0.2206057241</v>
      </c>
      <c r="BH2919" s="373">
        <f>PPMT('Assumptions (T&amp;D)'!$C$20,Model!AD$1,'Assumptions (T&amp;D)'!$C$23,Model!$BA$2866)</f>
        <v>-0.231084496</v>
      </c>
      <c r="BI2919" s="373">
        <f>PPMT('Assumptions (T&amp;D)'!$C$20,Model!AE$1,'Assumptions (T&amp;D)'!$C$23,Model!$BA$2866)</f>
        <v>-0.2420610096</v>
      </c>
      <c r="BJ2919" s="373">
        <f>PPMT('Assumptions (T&amp;D)'!$C$20,Model!AF$1,'Assumptions (T&amp;D)'!$C$23,Model!$BA$2866)</f>
        <v>-0.2535589075</v>
      </c>
      <c r="BK2919" s="373">
        <f>PPMT('Assumptions (T&amp;D)'!$C$20,Model!AG$1,'Assumptions (T&amp;D)'!$C$23,Model!$BA$2866)</f>
        <v>-0.2656029556</v>
      </c>
      <c r="BL2919" s="373">
        <f>PPMT('Assumptions (T&amp;D)'!$C$20,Model!AH$1,'Assumptions (T&amp;D)'!$C$23,Model!$BA$2866)</f>
        <v>-0.278219096</v>
      </c>
      <c r="BM2919" s="373">
        <f>PPMT('Assumptions (T&amp;D)'!$C$20,Model!AI$1,'Assumptions (T&amp;D)'!$C$23,Model!$BA$2866)</f>
        <v>-0.2914345031</v>
      </c>
      <c r="BN2919" s="373">
        <f>PPMT('Assumptions (T&amp;D)'!$C$20,Model!AJ$1,'Assumptions (T&amp;D)'!$C$23,Model!$BA$2866)</f>
        <v>-0.305277642</v>
      </c>
      <c r="BO2919" s="373">
        <f>PPMT('Assumptions (T&amp;D)'!$C$20,Model!AK$1,'Assumptions (T&amp;D) old'!$B$103,Model!$BA$2866)</f>
        <v>-0.31977833</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-0.02810169314</v>
      </c>
      <c r="D2920" s="372">
        <f t="array" ref="D2920">SUM(IF(ISERROR(D2921:D2971),"",D2921:D2971))</f>
        <v>-0.05417025072</v>
      </c>
      <c r="E2920" s="372">
        <f t="array" ref="E2920">SUM(IF(ISERROR(E2921:E2971),"",E2921:E2971))</f>
        <v>-0.08776402601</v>
      </c>
      <c r="F2920" s="372">
        <f t="array" ref="F2920">SUM(IF(ISERROR(F2921:F2971),"",F2921:F2971))</f>
        <v>-0.1306967369</v>
      </c>
      <c r="G2920" s="372">
        <f t="array" ref="G2920">SUM(IF(ISERROR(G2921:G2971),"",G2921:G2971))</f>
        <v>-0.1477517701</v>
      </c>
      <c r="H2920" s="372">
        <f t="array" ref="H2920">SUM(IF(ISERROR(H2921:H2971),"",H2921:H2971))</f>
        <v>-0.1724710386</v>
      </c>
      <c r="I2920" s="372">
        <f t="array" ref="I2920">SUM(IF(ISERROR(I2921:I2971),"",I2921:I2971))</f>
        <v>-0.1945825951</v>
      </c>
      <c r="J2920" s="372">
        <f t="array" ref="J2920">SUM(IF(ISERROR(J2921:J2971),"",J2921:J2971))</f>
        <v>-0.2159122711</v>
      </c>
      <c r="K2920" s="372">
        <f t="array" ref="K2920">SUM(IF(ISERROR(K2921:K2971),"",K2921:K2971))</f>
        <v>-0.2415153968</v>
      </c>
      <c r="L2920" s="372">
        <f t="array" ref="L2920">SUM(IF(ISERROR(L2921:L2971),"",L2921:L2971))</f>
        <v>-0.2664656904</v>
      </c>
      <c r="M2920" s="372">
        <f t="array" ref="M2920">SUM(IF(ISERROR(M2921:M2971),"",M2921:M2971))</f>
        <v>-0.2906240942</v>
      </c>
      <c r="N2920" s="372">
        <f t="array" ref="N2920">SUM(IF(ISERROR(N2921:N2971),"",N2921:N2971))</f>
        <v>-0.3125692551</v>
      </c>
      <c r="O2920" s="372">
        <f t="array" ref="O2920">SUM(IF(ISERROR(O2921:O2971),"",O2921:O2971))</f>
        <v>-0.333085754</v>
      </c>
      <c r="P2920" s="372">
        <f t="array" ref="P2920">SUM(IF(ISERROR(P2921:P2971),"",P2921:P2971))</f>
        <v>-0.3492591738</v>
      </c>
      <c r="Q2920" s="372">
        <f t="array" ref="Q2920">SUM(IF(ISERROR(Q2921:Q2971),"",Q2921:Q2971))</f>
        <v>-0.3745623411</v>
      </c>
      <c r="R2920" s="372">
        <f t="array" ref="R2920">SUM(IF(ISERROR(R2921:R2971),"",R2921:R2971))</f>
        <v>-0.4108755542</v>
      </c>
      <c r="S2920" s="372">
        <f t="array" ref="S2920">SUM(IF(ISERROR(S2921:S2971),"",S2921:S2971))</f>
        <v>-0.4350336154</v>
      </c>
      <c r="T2920" s="372">
        <f t="array" ref="T2920">SUM(IF(ISERROR(T2921:T2971),"",T2921:T2971))</f>
        <v>-0.4548247349</v>
      </c>
      <c r="U2920" s="372">
        <f t="array" ref="U2920">SUM(IF(ISERROR(U2921:U2971),"",U2921:U2971))</f>
        <v>-0.4738641839</v>
      </c>
      <c r="V2920" s="372">
        <f t="array" ref="V2920">SUM(IF(ISERROR(V2921:V2971),"",V2921:V2971))</f>
        <v>-0.4946207101</v>
      </c>
      <c r="W2920" s="372">
        <f t="array" ref="W2920">SUM(IF(ISERROR(W2921:W2971),"",W2921:W2971))</f>
        <v>-0.5137240819</v>
      </c>
      <c r="X2920" s="372">
        <f t="array" ref="X2920">SUM(IF(ISERROR(X2921:X2971),"",X2921:X2971))</f>
        <v>-0.5336694815</v>
      </c>
      <c r="Y2920" s="372">
        <f t="array" ref="Y2920">SUM(IF(ISERROR(Y2921:Y2971),"",Y2921:Y2971))</f>
        <v>-0.5533167394</v>
      </c>
      <c r="Z2920" s="372">
        <f t="array" ref="Z2920">SUM(IF(ISERROR(Z2921:Z2971),"",Z2921:Z2971))</f>
        <v>-0.572615498</v>
      </c>
      <c r="AA2920" s="372">
        <f t="array" ref="AA2920">SUM(IF(ISERROR(AA2921:AA2971),"",AA2921:AA2971))</f>
        <v>-0.5920021613</v>
      </c>
      <c r="AB2920" s="372">
        <f t="array" ref="AB2920">SUM(IF(ISERROR(AB2921:AB2971),"",AB2921:AB2971))</f>
        <v>-0.6115014389</v>
      </c>
      <c r="AC2920" s="372">
        <f t="array" ref="AC2920">SUM(IF(ISERROR(AC2921:AC2971),"",AC2921:AC2971))</f>
        <v>-0.6311417586</v>
      </c>
      <c r="AD2920" s="372">
        <f t="array" ref="AD2920">SUM(IF(ISERROR(AD2921:AD2971),"",AD2921:AD2971))</f>
        <v>-0.6508351696</v>
      </c>
      <c r="AE2920" s="372">
        <f t="array" ref="AE2920">SUM(IF(ISERROR(AE2921:AE2971),"",AE2921:AE2971))</f>
        <v>-0.6705763352</v>
      </c>
      <c r="AF2920" s="372">
        <f t="array" ref="AF2920">SUM(IF(ISERROR(AF2921:AF2971),"",AF2921:AF2971))</f>
        <v>-0.6901011119</v>
      </c>
      <c r="AG2920" s="372">
        <f t="array" ref="AG2920">SUM(IF(ISERROR(AG2921:AG2971),"",AG2921:AG2971))</f>
        <v>-0.710415443</v>
      </c>
      <c r="AH2920" s="372">
        <f t="array" ref="AH2920">SUM(IF(ISERROR(AH2921:AH2971),"",AH2921:AH2971))</f>
        <v>-0.73281886</v>
      </c>
      <c r="AI2920" s="372">
        <f t="array" ref="AI2920">SUM(IF(ISERROR(AI2921:AI2971),"",AI2921:AI2971))</f>
        <v>-0.7563091473</v>
      </c>
      <c r="AJ2920" s="372">
        <f t="array" ref="AJ2920">SUM(IF(ISERROR(AJ2921:AJ2971),"",AJ2921:AJ2971))</f>
        <v>-0.780544146</v>
      </c>
      <c r="AK2920" s="372">
        <f t="array" ref="AK2920">SUM(IF(ISERROR(AK2921:AK2971),"",AK2921:AK2971))</f>
        <v>-0.8054241904</v>
      </c>
      <c r="AL2920" s="372">
        <f t="array" ref="AL2920">SUM(IF(ISERROR(AL2921:AL2971),"",AL2921:AL2971))</f>
        <v>-0.8309830479</v>
      </c>
      <c r="AM2920" s="372">
        <f t="array" ref="AM2920">SUM(IF(ISERROR(AM2921:AM2971),"",AM2921:AM2971))</f>
        <v>-0.8571540125</v>
      </c>
      <c r="AN2920" s="372">
        <f t="array" ref="AN2920">SUM(IF(ISERROR(AN2921:AN2971),"",AN2921:AN2971))</f>
        <v>-0.8840345552</v>
      </c>
      <c r="AO2920" s="372">
        <f t="array" ref="AO2920">SUM(IF(ISERROR(AO2921:AO2971),"",AO2921:AO2971))</f>
        <v>-0.9116424954</v>
      </c>
      <c r="AP2920" s="372">
        <f t="array" ref="AP2920">SUM(IF(ISERROR(AP2921:AP2971),"",AP2921:AP2971))</f>
        <v>-0.9399960792</v>
      </c>
      <c r="AQ2920" s="372">
        <f t="array" ref="AQ2920">SUM(IF(ISERROR(AQ2921:AQ2971),"",AQ2921:AQ2971))</f>
        <v>-0.9691139901</v>
      </c>
      <c r="AR2920" s="372">
        <f t="array" ref="AR2920">SUM(IF(ISERROR(AR2921:AR2971),"",AR2921:AR2971))</f>
        <v>-0.9990153583</v>
      </c>
      <c r="AS2920" s="372">
        <f t="array" ref="AS2920">SUM(IF(ISERROR(AS2921:AS2971),"",AS2921:AS2971))</f>
        <v>-1.029719772</v>
      </c>
      <c r="AT2920" s="372">
        <f t="array" ref="AT2920">SUM(IF(ISERROR(AT2921:AT2971),"",AT2921:AT2971))</f>
        <v>-1.061247287</v>
      </c>
      <c r="AU2920" s="372">
        <f t="array" ref="AU2920">SUM(IF(ISERROR(AU2921:AU2971),"",AU2921:AU2971))</f>
        <v>-1.093618438</v>
      </c>
      <c r="AV2920" s="372">
        <f t="array" ref="AV2920">SUM(IF(ISERROR(AV2921:AV2971),"",AV2921:AV2971))</f>
        <v>-1.126854251</v>
      </c>
      <c r="AW2920" s="372">
        <f t="array" ref="AW2920">SUM(IF(ISERROR(AW2921:AW2971),"",AW2921:AW2971))</f>
        <v>-1.160976251</v>
      </c>
      <c r="AX2920" s="372">
        <f t="array" ref="AX2920">SUM(IF(ISERROR(AX2921:AX2971),"",AX2921:AX2971))</f>
        <v>-1.196006479</v>
      </c>
      <c r="AY2920" s="372">
        <f t="array" ref="AY2920">SUM(IF(ISERROR(AY2921:AY2971),"",AY2921:AY2971))</f>
        <v>-1.231967498</v>
      </c>
      <c r="AZ2920" s="372">
        <f t="array" ref="AZ2920">SUM(IF(ISERROR(AZ2921:AZ2971),"",AZ2921:AZ2971))</f>
        <v>-1.268882411</v>
      </c>
      <c r="BA2920" s="372">
        <f t="array" ref="BA2920">SUM(IF(ISERROR(BA2921:BA2971),"",BA2921:BA2971))</f>
        <v>-1.305182812</v>
      </c>
      <c r="BB2920" s="372">
        <f t="array" ref="BB2920">SUM(IF(ISERROR(BB2921:BB2971),"",BB2921:BB2971))</f>
        <v>-1.169611024</v>
      </c>
      <c r="BC2920" s="372">
        <f t="array" ref="BC2920">SUM(IF(ISERROR(BC2921:BC2971),"",BC2921:BC2971))</f>
        <v>-1.038208995</v>
      </c>
      <c r="BD2920" s="372">
        <f t="array" ref="BD2920">SUM(IF(ISERROR(BD2921:BD2971),"",BD2921:BD2971))</f>
        <v>-0.911501251</v>
      </c>
      <c r="BE2920" s="372">
        <f t="array" ref="BE2920">SUM(IF(ISERROR(BE2921:BE2971),"",BE2921:BE2971))</f>
        <v>-0.7900459919</v>
      </c>
      <c r="BF2920" s="372">
        <f t="array" ref="BF2920">SUM(IF(ISERROR(BF2921:BF2971),"",BF2921:BF2971))</f>
        <v>-0.674436906</v>
      </c>
      <c r="BG2920" s="372">
        <f t="array" ref="BG2920">SUM(IF(ISERROR(BG2921:BG2971),"",BG2921:BG2971))</f>
        <v>-0.5653050804</v>
      </c>
      <c r="BH2920" s="372">
        <f t="array" ref="BH2920">SUM(IF(ISERROR(BH2921:BH2971),"",BH2921:BH2971))</f>
        <v>-0.4633210073</v>
      </c>
      <c r="BI2920" s="372">
        <f t="array" ref="BI2920">SUM(IF(ISERROR(BI2921:BI2971),"",BI2921:BI2971))</f>
        <v>-0.3691966892</v>
      </c>
      <c r="BJ2920" s="372">
        <f t="array" ref="BJ2920">SUM(IF(ISERROR(BJ2921:BJ2971),"",BJ2921:BJ2971))</f>
        <v>-0.2836878517</v>
      </c>
      <c r="BK2920" s="372">
        <f t="array" ref="BK2920">SUM(IF(ISERROR(BK2921:BK2971),"",BK2921:BK2971))</f>
        <v>-0.2075962655</v>
      </c>
      <c r="BL2920" s="372">
        <f t="array" ref="BL2920">SUM(IF(ISERROR(BL2921:BL2971),"",BL2921:BL2971))</f>
        <v>-0.1417721855</v>
      </c>
      <c r="BM2920" s="372">
        <f t="array" ref="BM2920">SUM(IF(ISERROR(BM2921:BM2971),"",BM2921:BM2971))</f>
        <v>-0.08711691161</v>
      </c>
      <c r="BN2920" s="372">
        <f t="array" ref="BN2920">SUM(IF(ISERROR(BN2921:BN2971),"",BN2921:BN2971))</f>
        <v>-0.04458547704</v>
      </c>
      <c r="BO2920" s="372">
        <f t="array" ref="BO2920">SUM(IF(ISERROR(BO2921:BO2971),"",BO2921:BO2971))</f>
        <v>-0.01518947067</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-0.02810169314</v>
      </c>
      <c r="D2921" s="373">
        <f>IPMT('Assumptions (T&amp;D)'!$C$20,Model!X$1,'Assumptions (T&amp;D)'!$C$23,Model!$C$2866)</f>
        <v>-0.02677469931</v>
      </c>
      <c r="E2921" s="373">
        <f>IPMT('Assumptions (T&amp;D)'!$C$20,Model!Y$1,'Assumptions (T&amp;D)'!$C$23,Model!$C$2866)</f>
        <v>-0.02538467328</v>
      </c>
      <c r="F2921" s="373">
        <f>IPMT('Assumptions (T&amp;D)'!$C$20,Model!Z$1,'Assumptions (T&amp;D)'!$C$23,Model!$C$2866)</f>
        <v>-0.023928621</v>
      </c>
      <c r="G2921" s="373">
        <f>IPMT('Assumptions (T&amp;D)'!$C$20,Model!AA$1,'Assumptions (T&amp;D)'!$C$23,Model!$C$2866)</f>
        <v>-0.02240340625</v>
      </c>
      <c r="H2921" s="373">
        <f>IPMT('Assumptions (T&amp;D)'!$C$20,Model!AB$1,'Assumptions (T&amp;D)'!$C$23,Model!$C$2866)</f>
        <v>-0.02080574379</v>
      </c>
      <c r="I2921" s="373">
        <f>IPMT('Assumptions (T&amp;D)'!$C$20,Model!AC$1,'Assumptions (T&amp;D)'!$C$23,Model!$C$2866)</f>
        <v>-0.01913219237</v>
      </c>
      <c r="J2921" s="373">
        <f>IPMT('Assumptions (T&amp;D)'!$C$20,Model!AD$1,'Assumptions (T&amp;D)'!$C$23,Model!$C$2866)</f>
        <v>-0.01737914725</v>
      </c>
      <c r="K2921" s="373">
        <f>IPMT('Assumptions (T&amp;D)'!$C$20,Model!AE$1,'Assumptions (T&amp;D)'!$C$23,Model!$C$2866)</f>
        <v>-0.01554283249</v>
      </c>
      <c r="L2921" s="373">
        <f>IPMT('Assumptions (T&amp;D)'!$C$20,Model!AF$1,'Assumptions (T&amp;D)'!$C$23,Model!$C$2866)</f>
        <v>-0.01361929278</v>
      </c>
      <c r="M2921" s="373">
        <f>IPMT('Assumptions (T&amp;D)'!$C$20,Model!AG$1,'Assumptions (T&amp;D)'!$C$23,Model!$C$2866)</f>
        <v>-0.01160438494</v>
      </c>
      <c r="N2921" s="373">
        <f>IPMT('Assumptions (T&amp;D)'!$C$20,Model!AH$1,'Assumptions (T&amp;D)'!$C$23,Model!$C$2866)</f>
        <v>-0.00949376897</v>
      </c>
      <c r="O2921" s="373">
        <f>IPMT('Assumptions (T&amp;D)'!$C$20,Model!AI$1,'Assumptions (T&amp;D)'!$C$23,Model!$C$2866)</f>
        <v>-0.007282898743</v>
      </c>
      <c r="P2921" s="373">
        <f>IPMT('Assumptions (T&amp;D)'!$C$20,Model!AJ$1,'Assumptions (T&amp;D)'!$C$23,Model!$C$2866)</f>
        <v>-0.00496701218</v>
      </c>
      <c r="Q2921" s="373">
        <f>IPMT('Assumptions (T&amp;D)'!$C$20,Model!AK$1,'Assumptions (T&amp;D)'!$C$23,Model!$C$2866)</f>
        <v>-0.002541121005</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-0.02739555141</v>
      </c>
      <c r="E2922" s="373">
        <f>IPMT('Assumptions (T&amp;D)'!$C$20,Model!X$1,'Assumptions (T&amp;D)'!$C$23,Model!$D$2866)</f>
        <v>-0.0261019024</v>
      </c>
      <c r="F2922" s="373">
        <f>IPMT('Assumptions (T&amp;D)'!$C$20,Model!Y$1,'Assumptions (T&amp;D)'!$C$23,Model!$D$2866)</f>
        <v>-0.02474680505</v>
      </c>
      <c r="G2922" s="373">
        <f>IPMT('Assumptions (T&amp;D)'!$C$20,Model!Z$1,'Assumptions (T&amp;D)'!$C$23,Model!$D$2866)</f>
        <v>-0.02332734059</v>
      </c>
      <c r="H2922" s="373">
        <f>IPMT('Assumptions (T&amp;D)'!$C$20,Model!AA$1,'Assumptions (T&amp;D)'!$C$23,Model!$D$2866)</f>
        <v>-0.02184045156</v>
      </c>
      <c r="I2922" s="373">
        <f>IPMT('Assumptions (T&amp;D)'!$C$20,Model!AB$1,'Assumptions (T&amp;D)'!$C$23,Model!$D$2866)</f>
        <v>-0.0202829353</v>
      </c>
      <c r="J2922" s="373">
        <f>IPMT('Assumptions (T&amp;D)'!$C$20,Model!AC$1,'Assumptions (T&amp;D)'!$C$23,Model!$D$2866)</f>
        <v>-0.01865143702</v>
      </c>
      <c r="K2922" s="373">
        <f>IPMT('Assumptions (T&amp;D)'!$C$20,Model!AD$1,'Assumptions (T&amp;D)'!$C$23,Model!$D$2866)</f>
        <v>-0.01694244257</v>
      </c>
      <c r="L2922" s="373">
        <f>IPMT('Assumptions (T&amp;D)'!$C$20,Model!AE$1,'Assumptions (T&amp;D)'!$C$23,Model!$D$2866)</f>
        <v>-0.01515227088</v>
      </c>
      <c r="M2922" s="373">
        <f>IPMT('Assumptions (T&amp;D)'!$C$20,Model!AF$1,'Assumptions (T&amp;D)'!$C$23,Model!$D$2866)</f>
        <v>-0.01327706604</v>
      </c>
      <c r="N2922" s="373">
        <f>IPMT('Assumptions (T&amp;D)'!$C$20,Model!AG$1,'Assumptions (T&amp;D)'!$C$23,Model!$D$2866)</f>
        <v>-0.01131278897</v>
      </c>
      <c r="O2922" s="373">
        <f>IPMT('Assumptions (T&amp;D)'!$C$20,Model!AH$1,'Assumptions (T&amp;D)'!$C$23,Model!$D$2866)</f>
        <v>-0.009255208738</v>
      </c>
      <c r="P2922" s="373">
        <f>IPMT('Assumptions (T&amp;D)'!$C$20,Model!AI$1,'Assumptions (T&amp;D)'!$C$23,Model!$D$2866)</f>
        <v>-0.007099893446</v>
      </c>
      <c r="Q2922" s="373">
        <f>IPMT('Assumptions (T&amp;D)'!$C$20,Model!AJ$1,'Assumptions (T&amp;D)'!$C$23,Model!$D$2866)</f>
        <v>-0.004842200677</v>
      </c>
      <c r="R2922" s="373">
        <f>IPMT('Assumptions (T&amp;D)'!$C$20,Model!AK$1,'Assumptions (T&amp;D)'!$C$23,Model!$D$2866)</f>
        <v>-0.002477267501</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-0.03627745034</v>
      </c>
      <c r="F2923" s="373">
        <f>IPMT('Assumptions (T&amp;D)'!$C$20,Model!X$1,'Assumptions (T&amp;D)'!$C$23,Model!$E$2866)</f>
        <v>-0.03456438798</v>
      </c>
      <c r="G2923" s="373">
        <f>IPMT('Assumptions (T&amp;D)'!$C$20,Model!Y$1,'Assumptions (T&amp;D)'!$C$23,Model!$E$2866)</f>
        <v>-0.03276995516</v>
      </c>
      <c r="H2923" s="373">
        <f>IPMT('Assumptions (T&amp;D)'!$C$20,Model!Z$1,'Assumptions (T&amp;D)'!$C$23,Model!$E$2866)</f>
        <v>-0.03089028678</v>
      </c>
      <c r="I2923" s="373">
        <f>IPMT('Assumptions (T&amp;D)'!$C$20,Model!AA$1,'Assumptions (T&amp;D)'!$C$23,Model!$E$2866)</f>
        <v>-0.02892133415</v>
      </c>
      <c r="J2923" s="373">
        <f>IPMT('Assumptions (T&amp;D)'!$C$20,Model!AB$1,'Assumptions (T&amp;D)'!$C$23,Model!$E$2866)</f>
        <v>-0.02685885628</v>
      </c>
      <c r="K2923" s="373">
        <f>IPMT('Assumptions (T&amp;D)'!$C$20,Model!AC$1,'Assumptions (T&amp;D)'!$C$23,Model!$E$2866)</f>
        <v>-0.0246984107</v>
      </c>
      <c r="L2923" s="373">
        <f>IPMT('Assumptions (T&amp;D)'!$C$20,Model!AD$1,'Assumptions (T&amp;D)'!$C$23,Model!$E$2866)</f>
        <v>-0.02243534396</v>
      </c>
      <c r="M2923" s="373">
        <f>IPMT('Assumptions (T&amp;D)'!$C$20,Model!AE$1,'Assumptions (T&amp;D)'!$C$23,Model!$E$2866)</f>
        <v>-0.02006478155</v>
      </c>
      <c r="N2923" s="373">
        <f>IPMT('Assumptions (T&amp;D)'!$C$20,Model!AF$1,'Assumptions (T&amp;D)'!$C$23,Model!$E$2866)</f>
        <v>-0.01758161742</v>
      </c>
      <c r="O2923" s="373">
        <f>IPMT('Assumptions (T&amp;D)'!$C$20,Model!AG$1,'Assumptions (T&amp;D)'!$C$23,Model!$E$2866)</f>
        <v>-0.014980503</v>
      </c>
      <c r="P2923" s="373">
        <f>IPMT('Assumptions (T&amp;D)'!$C$20,Model!AH$1,'Assumptions (T&amp;D)'!$C$23,Model!$E$2866)</f>
        <v>-0.01225583564</v>
      </c>
      <c r="Q2923" s="373">
        <f>IPMT('Assumptions (T&amp;D)'!$C$20,Model!AI$1,'Assumptions (T&amp;D)'!$C$23,Model!$E$2866)</f>
        <v>-0.009401746583</v>
      </c>
      <c r="R2923" s="373">
        <f>IPMT('Assumptions (T&amp;D)'!$C$20,Model!AJ$1,'Assumptions (T&amp;D)'!$C$23,Model!$E$2866)</f>
        <v>-0.006412088296</v>
      </c>
      <c r="S2923" s="373">
        <f>IPMT('Assumptions (T&amp;D)'!$C$20,Model!AK$1,'Assumptions (T&amp;D)'!$C$23,Model!$E$2866)</f>
        <v>-0.003280421241</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-0.04745692284</v>
      </c>
      <c r="G2924" s="373">
        <f>IPMT('Assumptions (T&amp;D)'!$C$20,Model!X$1,'Assumptions (T&amp;D)'!$C$23,Model!$F$2866)</f>
        <v>-0.04521595311</v>
      </c>
      <c r="H2924" s="373">
        <f>IPMT('Assumptions (T&amp;D)'!$C$20,Model!Y$1,'Assumptions (T&amp;D)'!$C$23,Model!$F$2866)</f>
        <v>-0.04286853731</v>
      </c>
      <c r="I2924" s="373">
        <f>IPMT('Assumptions (T&amp;D)'!$C$20,Model!Z$1,'Assumptions (T&amp;D)'!$C$23,Model!$F$2866)</f>
        <v>-0.04040961927</v>
      </c>
      <c r="J2924" s="373">
        <f>IPMT('Assumptions (T&amp;D)'!$C$20,Model!AA$1,'Assumptions (T&amp;D)'!$C$23,Model!$F$2866)</f>
        <v>-0.03783390262</v>
      </c>
      <c r="K2924" s="373">
        <f>IPMT('Assumptions (T&amp;D)'!$C$20,Model!AB$1,'Assumptions (T&amp;D)'!$C$23,Model!$F$2866)</f>
        <v>-0.03513583942</v>
      </c>
      <c r="L2924" s="373">
        <f>IPMT('Assumptions (T&amp;D)'!$C$20,Model!AC$1,'Assumptions (T&amp;D)'!$C$23,Model!$F$2866)</f>
        <v>-0.03230961823</v>
      </c>
      <c r="M2924" s="373">
        <f>IPMT('Assumptions (T&amp;D)'!$C$20,Model!AD$1,'Assumptions (T&amp;D)'!$C$23,Model!$F$2866)</f>
        <v>-0.02934915153</v>
      </c>
      <c r="N2924" s="373">
        <f>IPMT('Assumptions (T&amp;D)'!$C$20,Model!AE$1,'Assumptions (T&amp;D)'!$C$23,Model!$F$2866)</f>
        <v>-0.02624806266</v>
      </c>
      <c r="O2924" s="373">
        <f>IPMT('Assumptions (T&amp;D)'!$C$20,Model!AF$1,'Assumptions (T&amp;D)'!$C$23,Model!$F$2866)</f>
        <v>-0.02299967207</v>
      </c>
      <c r="P2924" s="373">
        <f>IPMT('Assumptions (T&amp;D)'!$C$20,Model!AG$1,'Assumptions (T&amp;D)'!$C$23,Model!$F$2866)</f>
        <v>-0.01959698292</v>
      </c>
      <c r="Q2924" s="373">
        <f>IPMT('Assumptions (T&amp;D)'!$C$20,Model!AH$1,'Assumptions (T&amp;D)'!$C$23,Model!$F$2866)</f>
        <v>-0.01603266605</v>
      </c>
      <c r="R2924" s="373">
        <f>IPMT('Assumptions (T&amp;D)'!$C$20,Model!AI$1,'Assumptions (T&amp;D)'!$C$23,Model!$F$2866)</f>
        <v>-0.01229904412</v>
      </c>
      <c r="S2924" s="373">
        <f>IPMT('Assumptions (T&amp;D)'!$C$20,Model!AJ$1,'Assumptions (T&amp;D)'!$C$23,Model!$F$2866)</f>
        <v>-0.008388075145</v>
      </c>
      <c r="T2924" s="373">
        <f>IPMT('Assumptions (T&amp;D)'!$C$20,Model!AK$1,'Assumptions (T&amp;D)'!$C$23,Model!$F$2866)</f>
        <v>-0.004291335147</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-0.02403511499</v>
      </c>
      <c r="H2925" s="373">
        <f>IPMT('Assumptions (T&amp;D)'!$C$20,Model!X$1,'Assumptions (T&amp;D)'!$C$23,Model!$G$2866)</f>
        <v>-0.02290014959</v>
      </c>
      <c r="I2925" s="373">
        <f>IPMT('Assumptions (T&amp;D)'!$C$20,Model!Y$1,'Assumptions (T&amp;D)'!$C$23,Model!$G$2866)</f>
        <v>-0.02171127334</v>
      </c>
      <c r="J2925" s="373">
        <f>IPMT('Assumptions (T&amp;D)'!$C$20,Model!Z$1,'Assumptions (T&amp;D)'!$C$23,Model!$G$2866)</f>
        <v>-0.02046592546</v>
      </c>
      <c r="K2925" s="373">
        <f>IPMT('Assumptions (T&amp;D)'!$C$20,Model!AA$1,'Assumptions (T&amp;D)'!$C$23,Model!$G$2866)</f>
        <v>-0.01916142357</v>
      </c>
      <c r="L2925" s="373">
        <f>IPMT('Assumptions (T&amp;D)'!$C$20,Model!AB$1,'Assumptions (T&amp;D)'!$C$23,Model!$G$2866)</f>
        <v>-0.01779495783</v>
      </c>
      <c r="M2925" s="373">
        <f>IPMT('Assumptions (T&amp;D)'!$C$20,Model!AC$1,'Assumptions (T&amp;D)'!$C$23,Model!$G$2866)</f>
        <v>-0.01636358497</v>
      </c>
      <c r="N2925" s="373">
        <f>IPMT('Assumptions (T&amp;D)'!$C$20,Model!AD$1,'Assumptions (T&amp;D)'!$C$23,Model!$G$2866)</f>
        <v>-0.0148642219</v>
      </c>
      <c r="O2925" s="373">
        <f>IPMT('Assumptions (T&amp;D)'!$C$20,Model!AE$1,'Assumptions (T&amp;D)'!$C$23,Model!$G$2866)</f>
        <v>-0.01329363908</v>
      </c>
      <c r="P2925" s="373">
        <f>IPMT('Assumptions (T&amp;D)'!$C$20,Model!AF$1,'Assumptions (T&amp;D)'!$C$23,Model!$G$2866)</f>
        <v>-0.01164845358</v>
      </c>
      <c r="Q2925" s="373">
        <f>IPMT('Assumptions (T&amp;D)'!$C$20,Model!AG$1,'Assumptions (T&amp;D)'!$C$23,Model!$G$2866)</f>
        <v>-0.009925121769</v>
      </c>
      <c r="R2925" s="373">
        <f>IPMT('Assumptions (T&amp;D)'!$C$20,Model!AH$1,'Assumptions (T&amp;D)'!$C$23,Model!$G$2866)</f>
        <v>-0.008119931696</v>
      </c>
      <c r="S2925" s="373">
        <f>IPMT('Assumptions (T&amp;D)'!$C$20,Model!AI$1,'Assumptions (T&amp;D)'!$C$23,Model!$G$2866)</f>
        <v>-0.006228995094</v>
      </c>
      <c r="T2925" s="373">
        <f>IPMT('Assumptions (T&amp;D)'!$C$20,Model!AJ$1,'Assumptions (T&amp;D)'!$C$23,Model!$G$2866)</f>
        <v>-0.004248239004</v>
      </c>
      <c r="U2925" s="373">
        <f>IPMT('Assumptions (T&amp;D)'!$C$20,Model!AK$1,'Assumptions (T&amp;D)'!$C$23,Model!$G$2866)</f>
        <v>-0.002173397</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-0.03316586953</v>
      </c>
      <c r="I2926" s="373">
        <f>IPMT('Assumptions (T&amp;D)'!$C$20,Model!X$1,'Assumptions (T&amp;D)'!$C$23,Model!$H$2866)</f>
        <v>-0.03159973955</v>
      </c>
      <c r="J2926" s="373">
        <f>IPMT('Assumptions (T&amp;D)'!$C$20,Model!Y$1,'Assumptions (T&amp;D)'!$C$23,Model!$H$2866)</f>
        <v>-0.02995921839</v>
      </c>
      <c r="K2926" s="373">
        <f>IPMT('Assumptions (T&amp;D)'!$C$20,Model!Z$1,'Assumptions (T&amp;D)'!$C$23,Model!$H$2866)</f>
        <v>-0.02824077248</v>
      </c>
      <c r="L2926" s="373">
        <f>IPMT('Assumptions (T&amp;D)'!$C$20,Model!AA$1,'Assumptions (T&amp;D)'!$C$23,Model!$H$2866)</f>
        <v>-0.02644070038</v>
      </c>
      <c r="M2926" s="373">
        <f>IPMT('Assumptions (T&amp;D)'!$C$20,Model!AB$1,'Assumptions (T&amp;D)'!$C$23,Model!$H$2866)</f>
        <v>-0.02455512487</v>
      </c>
      <c r="N2926" s="373">
        <f>IPMT('Assumptions (T&amp;D)'!$C$20,Model!AC$1,'Assumptions (T&amp;D)'!$C$23,Model!$H$2866)</f>
        <v>-0.02257998451</v>
      </c>
      <c r="O2926" s="373">
        <f>IPMT('Assumptions (T&amp;D)'!$C$20,Model!AD$1,'Assumptions (T&amp;D)'!$C$23,Model!$H$2866)</f>
        <v>-0.02051102499</v>
      </c>
      <c r="P2926" s="373">
        <f>IPMT('Assumptions (T&amp;D)'!$C$20,Model!AE$1,'Assumptions (T&amp;D)'!$C$23,Model!$H$2866)</f>
        <v>-0.01834378989</v>
      </c>
      <c r="Q2926" s="373">
        <f>IPMT('Assumptions (T&amp;D)'!$C$20,Model!AF$1,'Assumptions (T&amp;D)'!$C$23,Model!$H$2866)</f>
        <v>-0.01607361113</v>
      </c>
      <c r="R2926" s="373">
        <f>IPMT('Assumptions (T&amp;D)'!$C$20,Model!AG$1,'Assumptions (T&amp;D)'!$C$23,Model!$H$2866)</f>
        <v>-0.01369559887</v>
      </c>
      <c r="S2926" s="373">
        <f>IPMT('Assumptions (T&amp;D)'!$C$20,Model!AH$1,'Assumptions (T&amp;D)'!$C$23,Model!$H$2866)</f>
        <v>-0.01120463103</v>
      </c>
      <c r="T2926" s="373">
        <f>IPMT('Assumptions (T&amp;D)'!$C$20,Model!AI$1,'Assumptions (T&amp;D)'!$C$23,Model!$H$2866)</f>
        <v>-0.00859534222</v>
      </c>
      <c r="U2926" s="373">
        <f>IPMT('Assumptions (T&amp;D)'!$C$20,Model!AJ$1,'Assumptions (T&amp;D)'!$C$23,Model!$H$2866)</f>
        <v>-0.00586211219</v>
      </c>
      <c r="V2926" s="373">
        <f>IPMT('Assumptions (T&amp;D)'!$C$20,Model!AK$1,'Assumptions (T&amp;D)'!$C$23,Model!$H$2866)</f>
        <v>-0.002999053733</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-0.03252550112</v>
      </c>
      <c r="J2927" s="373">
        <f>IPMT('Assumptions (T&amp;D)'!$C$20,Model!X$1,'Assumptions (T&amp;D)'!$C$23,Model!$I$2866)</f>
        <v>-0.03098961006</v>
      </c>
      <c r="K2927" s="373">
        <f>IPMT('Assumptions (T&amp;D)'!$C$20,Model!Y$1,'Assumptions (T&amp;D)'!$C$23,Model!$I$2866)</f>
        <v>-0.02938076418</v>
      </c>
      <c r="L2927" s="373">
        <f>IPMT('Assumptions (T&amp;D)'!$C$20,Model!Z$1,'Assumptions (T&amp;D)'!$C$23,Model!$I$2866)</f>
        <v>-0.02769549811</v>
      </c>
      <c r="M2927" s="373">
        <f>IPMT('Assumptions (T&amp;D)'!$C$20,Model!AA$1,'Assumptions (T&amp;D)'!$C$23,Model!$I$2866)</f>
        <v>-0.02593018191</v>
      </c>
      <c r="N2927" s="373">
        <f>IPMT('Assumptions (T&amp;D)'!$C$20,Model!AB$1,'Assumptions (T&amp;D)'!$C$23,Model!$I$2866)</f>
        <v>-0.02408101318</v>
      </c>
      <c r="O2927" s="373">
        <f>IPMT('Assumptions (T&amp;D)'!$C$20,Model!AC$1,'Assumptions (T&amp;D)'!$C$23,Model!$I$2866)</f>
        <v>-0.02214400895</v>
      </c>
      <c r="P2927" s="373">
        <f>IPMT('Assumptions (T&amp;D)'!$C$20,Model!AD$1,'Assumptions (T&amp;D)'!$C$23,Model!$I$2866)</f>
        <v>-0.02011499701</v>
      </c>
      <c r="Q2927" s="373">
        <f>IPMT('Assumptions (T&amp;D)'!$C$20,Model!AE$1,'Assumptions (T&amp;D)'!$C$23,Model!$I$2866)</f>
        <v>-0.017989607</v>
      </c>
      <c r="R2927" s="373">
        <f>IPMT('Assumptions (T&amp;D)'!$C$20,Model!AF$1,'Assumptions (T&amp;D)'!$C$23,Model!$I$2866)</f>
        <v>-0.01576326097</v>
      </c>
      <c r="S2927" s="373">
        <f>IPMT('Assumptions (T&amp;D)'!$C$20,Model!AG$1,'Assumptions (T&amp;D)'!$C$23,Model!$I$2866)</f>
        <v>-0.0134311635</v>
      </c>
      <c r="T2927" s="373">
        <f>IPMT('Assumptions (T&amp;D)'!$C$20,Model!AH$1,'Assumptions (T&amp;D)'!$C$23,Model!$I$2866)</f>
        <v>-0.01098829141</v>
      </c>
      <c r="U2927" s="373">
        <f>IPMT('Assumptions (T&amp;D)'!$C$20,Model!AI$1,'Assumptions (T&amp;D)'!$C$23,Model!$I$2866)</f>
        <v>-0.008429382886</v>
      </c>
      <c r="V2927" s="373">
        <f>IPMT('Assumptions (T&amp;D)'!$C$20,Model!AJ$1,'Assumptions (T&amp;D)'!$C$23,Model!$I$2866)</f>
        <v>-0.00574892621</v>
      </c>
      <c r="W2927" s="373">
        <f>IPMT('Assumptions (T&amp;D)'!$C$20,Model!AK$1,'Assumptions (T&amp;D)'!$C$23,Model!$I$2866)</f>
        <v>-0.002941147841</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-0.033774174</v>
      </c>
      <c r="K2928" s="373">
        <f>IPMT('Assumptions (T&amp;D)'!$C$20,Model!X$1,'Assumptions (T&amp;D)'!$C$23,Model!$J$2866)</f>
        <v>-0.03217931919</v>
      </c>
      <c r="L2928" s="373">
        <f>IPMT('Assumptions (T&amp;D)'!$C$20,Model!Y$1,'Assumptions (T&amp;D)'!$C$23,Model!$J$2866)</f>
        <v>-0.03050870877</v>
      </c>
      <c r="M2928" s="373">
        <f>IPMT('Assumptions (T&amp;D)'!$C$20,Model!Z$1,'Assumptions (T&amp;D)'!$C$23,Model!$J$2866)</f>
        <v>-0.02875874437</v>
      </c>
      <c r="N2928" s="373">
        <f>IPMT('Assumptions (T&amp;D)'!$C$20,Model!AA$1,'Assumptions (T&amp;D)'!$C$23,Model!$J$2866)</f>
        <v>-0.02692565665</v>
      </c>
      <c r="O2928" s="373">
        <f>IPMT('Assumptions (T&amp;D)'!$C$20,Model!AB$1,'Assumptions (T&amp;D)'!$C$23,Model!$J$2866)</f>
        <v>-0.02500549726</v>
      </c>
      <c r="P2928" s="373">
        <f>IPMT('Assumptions (T&amp;D)'!$C$20,Model!AC$1,'Assumptions (T&amp;D)'!$C$23,Model!$J$2866)</f>
        <v>-0.02299413031</v>
      </c>
      <c r="Q2928" s="373">
        <f>IPMT('Assumptions (T&amp;D)'!$C$20,Model!AD$1,'Assumptions (T&amp;D)'!$C$23,Model!$J$2866)</f>
        <v>-0.02088722342</v>
      </c>
      <c r="R2928" s="373">
        <f>IPMT('Assumptions (T&amp;D)'!$C$20,Model!AE$1,'Assumptions (T&amp;D)'!$C$23,Model!$J$2866)</f>
        <v>-0.01868023846</v>
      </c>
      <c r="S2928" s="373">
        <f>IPMT('Assumptions (T&amp;D)'!$C$20,Model!AF$1,'Assumptions (T&amp;D)'!$C$23,Model!$J$2866)</f>
        <v>-0.01636842171</v>
      </c>
      <c r="T2928" s="373">
        <f>IPMT('Assumptions (T&amp;D)'!$C$20,Model!AG$1,'Assumptions (T&amp;D)'!$C$23,Model!$J$2866)</f>
        <v>-0.01394679367</v>
      </c>
      <c r="U2928" s="373">
        <f>IPMT('Assumptions (T&amp;D)'!$C$20,Model!AH$1,'Assumptions (T&amp;D)'!$C$23,Model!$J$2866)</f>
        <v>-0.0114101383</v>
      </c>
      <c r="V2928" s="373">
        <f>IPMT('Assumptions (T&amp;D)'!$C$20,Model!AI$1,'Assumptions (T&amp;D)'!$C$23,Model!$J$2866)</f>
        <v>-0.00875299179</v>
      </c>
      <c r="W2928" s="373">
        <f>IPMT('Assumptions (T&amp;D)'!$C$20,Model!AJ$1,'Assumptions (T&amp;D)'!$C$23,Model!$J$2866)</f>
        <v>-0.005969630825</v>
      </c>
      <c r="X2928" s="373">
        <f>IPMT('Assumptions (T&amp;D)'!$C$20,Model!AK$1,'Assumptions (T&amp;D)'!$C$23,Model!$J$2866)</f>
        <v>-0.003054060215</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-0.04023359222</v>
      </c>
      <c r="L2929" s="373">
        <f>IPMT('Assumptions (T&amp;D)'!$C$20,Model!X$1,'Assumptions (T&amp;D)'!$C$23,Model!$K$2866)</f>
        <v>-0.03833371636</v>
      </c>
      <c r="M2929" s="373">
        <f>IPMT('Assumptions (T&amp;D)'!$C$20,Model!Y$1,'Assumptions (T&amp;D)'!$C$23,Model!$K$2866)</f>
        <v>-0.03634359639</v>
      </c>
      <c r="N2929" s="373">
        <f>IPMT('Assumptions (T&amp;D)'!$C$20,Model!Z$1,'Assumptions (T&amp;D)'!$C$23,Model!$K$2866)</f>
        <v>-0.03425894572</v>
      </c>
      <c r="O2929" s="373">
        <f>IPMT('Assumptions (T&amp;D)'!$C$20,Model!AA$1,'Assumptions (T&amp;D)'!$C$23,Model!$K$2866)</f>
        <v>-0.03207527414</v>
      </c>
      <c r="P2929" s="373">
        <f>IPMT('Assumptions (T&amp;D)'!$C$20,Model!AB$1,'Assumptions (T&amp;D)'!$C$23,Model!$K$2866)</f>
        <v>-0.02978787817</v>
      </c>
      <c r="Q2929" s="373">
        <f>IPMT('Assumptions (T&amp;D)'!$C$20,Model!AC$1,'Assumptions (T&amp;D)'!$C$23,Model!$K$2866)</f>
        <v>-0.02739183088</v>
      </c>
      <c r="R2929" s="373">
        <f>IPMT('Assumptions (T&amp;D)'!$C$20,Model!AD$1,'Assumptions (T&amp;D)'!$C$23,Model!$K$2866)</f>
        <v>-0.02488197135</v>
      </c>
      <c r="S2929" s="373">
        <f>IPMT('Assumptions (T&amp;D)'!$C$20,Model!AE$1,'Assumptions (T&amp;D)'!$C$23,Model!$K$2866)</f>
        <v>-0.0222528935</v>
      </c>
      <c r="T2929" s="373">
        <f>IPMT('Assumptions (T&amp;D)'!$C$20,Model!AF$1,'Assumptions (T&amp;D)'!$C$23,Model!$K$2866)</f>
        <v>-0.01949893444</v>
      </c>
      <c r="U2929" s="373">
        <f>IPMT('Assumptions (T&amp;D)'!$C$20,Model!AG$1,'Assumptions (T&amp;D)'!$C$23,Model!$K$2866)</f>
        <v>-0.01661416233</v>
      </c>
      <c r="V2929" s="373">
        <f>IPMT('Assumptions (T&amp;D)'!$C$20,Model!AH$1,'Assumptions (T&amp;D)'!$C$23,Model!$K$2866)</f>
        <v>-0.01359236354</v>
      </c>
      <c r="W2929" s="373">
        <f>IPMT('Assumptions (T&amp;D)'!$C$20,Model!AI$1,'Assumptions (T&amp;D)'!$C$23,Model!$K$2866)</f>
        <v>-0.01042702932</v>
      </c>
      <c r="X2929" s="373">
        <f>IPMT('Assumptions (T&amp;D)'!$C$20,Model!AJ$1,'Assumptions (T&amp;D)'!$C$23,Model!$K$2866)</f>
        <v>-0.007111341712</v>
      </c>
      <c r="Y2929" s="373">
        <f>IPMT('Assumptions (T&amp;D)'!$C$20,Model!AK$1,'Assumptions (T&amp;D)'!$C$23,Model!$K$2866)</f>
        <v>-0.003638158947</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-0.04217558307</v>
      </c>
      <c r="M2930" s="373">
        <f>IPMT('Assumptions (T&amp;D)'!$C$20,Model!X$1,'Assumptions (T&amp;D)'!$C$23,Model!$L$2866)</f>
        <v>-0.0401840042</v>
      </c>
      <c r="N2930" s="373">
        <f>IPMT('Assumptions (T&amp;D)'!$C$20,Model!Y$1,'Assumptions (T&amp;D)'!$C$23,Model!$L$2866)</f>
        <v>-0.03809782532</v>
      </c>
      <c r="O2930" s="373">
        <f>IPMT('Assumptions (T&amp;D)'!$C$20,Model!Z$1,'Assumptions (T&amp;D)'!$C$23,Model!$L$2866)</f>
        <v>-0.03591255295</v>
      </c>
      <c r="P2930" s="373">
        <f>IPMT('Assumptions (T&amp;D)'!$C$20,Model!AA$1,'Assumptions (T&amp;D)'!$C$23,Model!$L$2866)</f>
        <v>-0.03362348014</v>
      </c>
      <c r="Q2930" s="373">
        <f>IPMT('Assumptions (T&amp;D)'!$C$20,Model!AB$1,'Assumptions (T&amp;D)'!$C$23,Model!$L$2866)</f>
        <v>-0.03122567638</v>
      </c>
      <c r="R2930" s="373">
        <f>IPMT('Assumptions (T&amp;D)'!$C$20,Model!AC$1,'Assumptions (T&amp;D)'!$C$23,Model!$L$2866)</f>
        <v>-0.02871397693</v>
      </c>
      <c r="S2930" s="373">
        <f>IPMT('Assumptions (T&amp;D)'!$C$20,Model!AD$1,'Assumptions (T&amp;D)'!$C$23,Model!$L$2866)</f>
        <v>-0.02608297176</v>
      </c>
      <c r="T2930" s="373">
        <f>IPMT('Assumptions (T&amp;D)'!$C$20,Model!AE$1,'Assumptions (T&amp;D)'!$C$23,Model!$L$2866)</f>
        <v>-0.02332699385</v>
      </c>
      <c r="U2930" s="373">
        <f>IPMT('Assumptions (T&amp;D)'!$C$20,Model!AF$1,'Assumptions (T&amp;D)'!$C$23,Model!$L$2866)</f>
        <v>-0.02044010698</v>
      </c>
      <c r="V2930" s="373">
        <f>IPMT('Assumptions (T&amp;D)'!$C$20,Model!AG$1,'Assumptions (T&amp;D)'!$C$23,Model!$L$2866)</f>
        <v>-0.01741609299</v>
      </c>
      <c r="W2930" s="373">
        <f>IPMT('Assumptions (T&amp;D)'!$C$20,Model!AH$1,'Assumptions (T&amp;D)'!$C$23,Model!$L$2866)</f>
        <v>-0.01424843834</v>
      </c>
      <c r="X2930" s="373">
        <f>IPMT('Assumptions (T&amp;D)'!$C$20,Model!AI$1,'Assumptions (T&amp;D)'!$C$23,Model!$L$2866)</f>
        <v>-0.01093032008</v>
      </c>
      <c r="Y2930" s="373">
        <f>IPMT('Assumptions (T&amp;D)'!$C$20,Model!AJ$1,'Assumptions (T&amp;D)'!$C$23,Model!$L$2866)</f>
        <v>-0.007454591215</v>
      </c>
      <c r="Z2930" s="373">
        <f>IPMT('Assumptions (T&amp;D)'!$C$20,Model!AK$1,'Assumptions (T&amp;D)'!$C$23,Model!$L$2866)</f>
        <v>-0.003813765225</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-0.04419347347</v>
      </c>
      <c r="N2931" s="373">
        <f>IPMT('Assumptions (T&amp;D)'!$C$20,Model!X$1,'Assumptions (T&amp;D)'!$C$23,Model!$M$2866)</f>
        <v>-0.04210660752</v>
      </c>
      <c r="O2931" s="373">
        <f>IPMT('Assumptions (T&amp;D)'!$C$20,Model!Y$1,'Assumptions (T&amp;D)'!$C$23,Model!$M$2866)</f>
        <v>-0.03992061544</v>
      </c>
      <c r="P2931" s="373">
        <f>IPMT('Assumptions (T&amp;D)'!$C$20,Model!Z$1,'Assumptions (T&amp;D)'!$C$23,Model!$M$2866)</f>
        <v>-0.03763078873</v>
      </c>
      <c r="Q2931" s="373">
        <f>IPMT('Assumptions (T&amp;D)'!$C$20,Model!AA$1,'Assumptions (T&amp;D)'!$C$23,Model!$M$2866)</f>
        <v>-0.03523219526</v>
      </c>
      <c r="R2931" s="373">
        <f>IPMT('Assumptions (T&amp;D)'!$C$20,Model!AB$1,'Assumptions (T&amp;D)'!$C$23,Model!$M$2866)</f>
        <v>-0.03271966859</v>
      </c>
      <c r="S2931" s="373">
        <f>IPMT('Assumptions (T&amp;D)'!$C$20,Model!AC$1,'Assumptions (T&amp;D)'!$C$23,Model!$M$2866)</f>
        <v>-0.03008779691</v>
      </c>
      <c r="T2931" s="373">
        <f>IPMT('Assumptions (T&amp;D)'!$C$20,Model!AD$1,'Assumptions (T&amp;D)'!$C$23,Model!$M$2866)</f>
        <v>-0.02733091132</v>
      </c>
      <c r="U2931" s="373">
        <f>IPMT('Assumptions (T&amp;D)'!$C$20,Model!AE$1,'Assumptions (T&amp;D)'!$C$23,Model!$M$2866)</f>
        <v>-0.02444307366</v>
      </c>
      <c r="V2931" s="373">
        <f>IPMT('Assumptions (T&amp;D)'!$C$20,Model!AF$1,'Assumptions (T&amp;D)'!$C$23,Model!$M$2866)</f>
        <v>-0.02141806372</v>
      </c>
      <c r="W2931" s="373">
        <f>IPMT('Assumptions (T&amp;D)'!$C$20,Model!AG$1,'Assumptions (T&amp;D)'!$C$23,Model!$M$2866)</f>
        <v>-0.01824936581</v>
      </c>
      <c r="X2931" s="373">
        <f>IPMT('Assumptions (T&amp;D)'!$C$20,Model!AH$1,'Assumptions (T&amp;D)'!$C$23,Model!$M$2866)</f>
        <v>-0.01493015474</v>
      </c>
      <c r="Y2931" s="373">
        <f>IPMT('Assumptions (T&amp;D)'!$C$20,Model!AI$1,'Assumptions (T&amp;D)'!$C$23,Model!$M$2866)</f>
        <v>-0.01145328115</v>
      </c>
      <c r="Z2931" s="373">
        <f>IPMT('Assumptions (T&amp;D)'!$C$20,Model!AJ$1,'Assumptions (T&amp;D)'!$C$23,Model!$M$2866)</f>
        <v>-0.007811256066</v>
      </c>
      <c r="AA2931" s="373">
        <f>IPMT('Assumptions (T&amp;D)'!$C$20,Model!AK$1,'Assumptions (T&amp;D)'!$C$23,Model!$M$2866)</f>
        <v>-0.003996234789</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-0.04501876226</v>
      </c>
      <c r="O2932" s="373">
        <f>IPMT('Assumptions (T&amp;D)'!$C$20,Model!X$1,'Assumptions (T&amp;D)'!$C$23,Model!$N$2866)</f>
        <v>-0.04289292524</v>
      </c>
      <c r="P2932" s="373">
        <f>IPMT('Assumptions (T&amp;D)'!$C$20,Model!Y$1,'Assumptions (T&amp;D)'!$C$23,Model!$N$2866)</f>
        <v>-0.04066611096</v>
      </c>
      <c r="Q2932" s="373">
        <f>IPMT('Assumptions (T&amp;D)'!$C$20,Model!Z$1,'Assumptions (T&amp;D)'!$C$23,Model!$N$2866)</f>
        <v>-0.03833352299</v>
      </c>
      <c r="R2932" s="373">
        <f>IPMT('Assumptions (T&amp;D)'!$C$20,Model!AA$1,'Assumptions (T&amp;D)'!$C$23,Model!$N$2866)</f>
        <v>-0.03589013711</v>
      </c>
      <c r="S2932" s="373">
        <f>IPMT('Assumptions (T&amp;D)'!$C$20,Model!AB$1,'Assumptions (T&amp;D)'!$C$23,Model!$N$2866)</f>
        <v>-0.03333069039</v>
      </c>
      <c r="T2932" s="373">
        <f>IPMT('Assumptions (T&amp;D)'!$C$20,Model!AC$1,'Assumptions (T&amp;D)'!$C$23,Model!$N$2866)</f>
        <v>-0.03064966995</v>
      </c>
      <c r="U2932" s="373">
        <f>IPMT('Assumptions (T&amp;D)'!$C$20,Model!AD$1,'Assumptions (T&amp;D)'!$C$23,Model!$N$2866)</f>
        <v>-0.02784130104</v>
      </c>
      <c r="V2932" s="373">
        <f>IPMT('Assumptions (T&amp;D)'!$C$20,Model!AE$1,'Assumptions (T&amp;D)'!$C$23,Model!$N$2866)</f>
        <v>-0.02489953461</v>
      </c>
      <c r="W2932" s="373">
        <f>IPMT('Assumptions (T&amp;D)'!$C$20,Model!AF$1,'Assumptions (T&amp;D)'!$C$23,Model!$N$2866)</f>
        <v>-0.02181803427</v>
      </c>
      <c r="X2932" s="373">
        <f>IPMT('Assumptions (T&amp;D)'!$C$20,Model!AG$1,'Assumptions (T&amp;D)'!$C$23,Model!$N$2866)</f>
        <v>-0.01859016267</v>
      </c>
      <c r="Y2932" s="373">
        <f>IPMT('Assumptions (T&amp;D)'!$C$20,Model!AH$1,'Assumptions (T&amp;D)'!$C$23,Model!$N$2866)</f>
        <v>-0.01520896716</v>
      </c>
      <c r="Z2932" s="373">
        <f>IPMT('Assumptions (T&amp;D)'!$C$20,Model!AI$1,'Assumptions (T&amp;D)'!$C$23,Model!$N$2866)</f>
        <v>-0.01166716487</v>
      </c>
      <c r="AA2932" s="373">
        <f>IPMT('Assumptions (T&amp;D)'!$C$20,Model!AJ$1,'Assumptions (T&amp;D)'!$C$23,Model!$N$2866)</f>
        <v>-0.007957126973</v>
      </c>
      <c r="AB2932" s="373">
        <f>IPMT('Assumptions (T&amp;D)'!$C$20,Model!AK$1,'Assumptions (T&amp;D)'!$C$23,Model!$N$2866)</f>
        <v>-0.004070862273</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-0.04681193336</v>
      </c>
      <c r="P2933" s="373">
        <f>IPMT('Assumptions (T&amp;D)'!$C$20,Model!X$1,'Assumptions (T&amp;D)'!$C$23,Model!$O$2866)</f>
        <v>-0.04460142077</v>
      </c>
      <c r="Q2933" s="373">
        <f>IPMT('Assumptions (T&amp;D)'!$C$20,Model!Y$1,'Assumptions (T&amp;D)'!$C$23,Model!$O$2866)</f>
        <v>-0.04228590882</v>
      </c>
      <c r="R2933" s="373">
        <f>IPMT('Assumptions (T&amp;D)'!$C$20,Model!Z$1,'Assumptions (T&amp;D)'!$C$23,Model!$O$2866)</f>
        <v>-0.03986041006</v>
      </c>
      <c r="S2933" s="373">
        <f>IPMT('Assumptions (T&amp;D)'!$C$20,Model!AA$1,'Assumptions (T&amp;D)'!$C$23,Model!$O$2866)</f>
        <v>-0.0373197001</v>
      </c>
      <c r="T2933" s="373">
        <f>IPMT('Assumptions (T&amp;D)'!$C$20,Model!AB$1,'Assumptions (T&amp;D)'!$C$23,Model!$O$2866)</f>
        <v>-0.03465830642</v>
      </c>
      <c r="U2933" s="373">
        <f>IPMT('Assumptions (T&amp;D)'!$C$20,Model!AC$1,'Assumptions (T&amp;D)'!$C$23,Model!$O$2866)</f>
        <v>-0.03187049655</v>
      </c>
      <c r="V2933" s="373">
        <f>IPMT('Assumptions (T&amp;D)'!$C$20,Model!AD$1,'Assumptions (T&amp;D)'!$C$23,Model!$O$2866)</f>
        <v>-0.0289502657</v>
      </c>
      <c r="W2933" s="373">
        <f>IPMT('Assumptions (T&amp;D)'!$C$20,Model!AE$1,'Assumptions (T&amp;D)'!$C$23,Model!$O$2866)</f>
        <v>-0.02589132389</v>
      </c>
      <c r="X2933" s="373">
        <f>IPMT('Assumptions (T&amp;D)'!$C$20,Model!AF$1,'Assumptions (T&amp;D)'!$C$23,Model!$O$2866)</f>
        <v>-0.02268708234</v>
      </c>
      <c r="Y2933" s="373">
        <f>IPMT('Assumptions (T&amp;D)'!$C$20,Model!AG$1,'Assumptions (T&amp;D)'!$C$23,Model!$O$2866)</f>
        <v>-0.01933063932</v>
      </c>
      <c r="Z2933" s="373">
        <f>IPMT('Assumptions (T&amp;D)'!$C$20,Model!AH$1,'Assumptions (T&amp;D)'!$C$23,Model!$O$2866)</f>
        <v>-0.01581476526</v>
      </c>
      <c r="AA2933" s="373">
        <f>IPMT('Assumptions (T&amp;D)'!$C$20,Model!AI$1,'Assumptions (T&amp;D)'!$C$23,Model!$O$2866)</f>
        <v>-0.01213188718</v>
      </c>
      <c r="AB2933" s="373">
        <f>IPMT('Assumptions (T&amp;D)'!$C$20,Model!AJ$1,'Assumptions (T&amp;D)'!$C$23,Model!$O$2866)</f>
        <v>-0.008274072385</v>
      </c>
      <c r="AC2933" s="373">
        <f>IPMT('Assumptions (T&amp;D)'!$C$20,Model!AK$1,'Assumptions (T&amp;D)'!$C$23,Model!$O$2866)</f>
        <v>-0.004233011391</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-0.0459284001</v>
      </c>
      <c r="Q2934" s="373">
        <f>IPMT('Assumptions (T&amp;D)'!$C$20,Model!X$1,'Assumptions (T&amp;D)'!$C$23,Model!$P$2866)</f>
        <v>-0.04375960894</v>
      </c>
      <c r="R2934" s="373">
        <f>IPMT('Assumptions (T&amp;D)'!$C$20,Model!Y$1,'Assumptions (T&amp;D)'!$C$23,Model!$P$2866)</f>
        <v>-0.04148780021</v>
      </c>
      <c r="S2934" s="373">
        <f>IPMT('Assumptions (T&amp;D)'!$C$20,Model!Z$1,'Assumptions (T&amp;D)'!$C$23,Model!$P$2866)</f>
        <v>-0.03910808056</v>
      </c>
      <c r="T2934" s="373">
        <f>IPMT('Assumptions (T&amp;D)'!$C$20,Model!AA$1,'Assumptions (T&amp;D)'!$C$23,Model!$P$2866)</f>
        <v>-0.03661532423</v>
      </c>
      <c r="U2934" s="373">
        <f>IPMT('Assumptions (T&amp;D)'!$C$20,Model!AB$1,'Assumptions (T&amp;D)'!$C$23,Model!$P$2866)</f>
        <v>-0.03400416197</v>
      </c>
      <c r="V2934" s="373">
        <f>IPMT('Assumptions (T&amp;D)'!$C$20,Model!AC$1,'Assumptions (T&amp;D)'!$C$23,Model!$P$2866)</f>
        <v>-0.0312689695</v>
      </c>
      <c r="W2934" s="373">
        <f>IPMT('Assumptions (T&amp;D)'!$C$20,Model!AD$1,'Assumptions (T&amp;D)'!$C$23,Model!$P$2866)</f>
        <v>-0.0284038554</v>
      </c>
      <c r="X2934" s="373">
        <f>IPMT('Assumptions (T&amp;D)'!$C$20,Model!AE$1,'Assumptions (T&amp;D)'!$C$23,Model!$P$2866)</f>
        <v>-0.02540264837</v>
      </c>
      <c r="Y2934" s="373">
        <f>IPMT('Assumptions (T&amp;D)'!$C$20,Model!AF$1,'Assumptions (T&amp;D)'!$C$23,Model!$P$2866)</f>
        <v>-0.02225888401</v>
      </c>
      <c r="Z2934" s="373">
        <f>IPMT('Assumptions (T&amp;D)'!$C$20,Model!AG$1,'Assumptions (T&amp;D)'!$C$23,Model!$P$2866)</f>
        <v>-0.01896579084</v>
      </c>
      <c r="AA2934" s="373">
        <f>IPMT('Assumptions (T&amp;D)'!$C$20,Model!AH$1,'Assumptions (T&amp;D)'!$C$23,Model!$P$2866)</f>
        <v>-0.01551627575</v>
      </c>
      <c r="AB2934" s="373">
        <f>IPMT('Assumptions (T&amp;D)'!$C$20,Model!AI$1,'Assumptions (T&amp;D)'!$C$23,Model!$P$2866)</f>
        <v>-0.01190290868</v>
      </c>
      <c r="AC2934" s="373">
        <f>IPMT('Assumptions (T&amp;D)'!$C$20,Model!AJ$1,'Assumptions (T&amp;D)'!$C$23,Model!$P$2866)</f>
        <v>-0.008117906688</v>
      </c>
      <c r="AD2934" s="373">
        <f>IPMT('Assumptions (T&amp;D)'!$C$20,Model!AK$1,'Assumptions (T&amp;D)'!$C$23,Model!$P$2866)</f>
        <v>-0.004153117097</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-0.0586403002</v>
      </c>
      <c r="R2935" s="373">
        <f>IPMT('Assumptions (T&amp;D)'!$C$20,Model!X$1,'Assumptions (T&amp;D)'!$C$23,Model!$Q$2866)</f>
        <v>-0.0558712387</v>
      </c>
      <c r="S2935" s="373">
        <f>IPMT('Assumptions (T&amp;D)'!$C$20,Model!Y$1,'Assumptions (T&amp;D)'!$C$23,Model!$Q$2866)</f>
        <v>-0.05297064678</v>
      </c>
      <c r="T2935" s="373">
        <f>IPMT('Assumptions (T&amp;D)'!$C$20,Model!Z$1,'Assumptions (T&amp;D)'!$C$23,Model!$Q$2866)</f>
        <v>-0.04993227675</v>
      </c>
      <c r="U2935" s="373">
        <f>IPMT('Assumptions (T&amp;D)'!$C$20,Model!AA$1,'Assumptions (T&amp;D)'!$C$23,Model!$Q$2866)</f>
        <v>-0.04674958414</v>
      </c>
      <c r="V2935" s="373">
        <f>IPMT('Assumptions (T&amp;D)'!$C$20,Model!AB$1,'Assumptions (T&amp;D)'!$C$23,Model!$Q$2866)</f>
        <v>-0.04341571363</v>
      </c>
      <c r="W2935" s="373">
        <f>IPMT('Assumptions (T&amp;D)'!$C$20,Model!AC$1,'Assumptions (T&amp;D)'!$C$23,Model!$Q$2866)</f>
        <v>-0.03992348427</v>
      </c>
      <c r="X2935" s="373">
        <f>IPMT('Assumptions (T&amp;D)'!$C$20,Model!AD$1,'Assumptions (T&amp;D)'!$C$23,Model!$Q$2866)</f>
        <v>-0.03626537401</v>
      </c>
      <c r="Y2935" s="373">
        <f>IPMT('Assumptions (T&amp;D)'!$C$20,Model!AE$1,'Assumptions (T&amp;D)'!$C$23,Model!$Q$2866)</f>
        <v>-0.03243350352</v>
      </c>
      <c r="Z2935" s="373">
        <f>IPMT('Assumptions (T&amp;D)'!$C$20,Model!AF$1,'Assumptions (T&amp;D)'!$C$23,Model!$Q$2866)</f>
        <v>-0.02841961918</v>
      </c>
      <c r="AA2935" s="373">
        <f>IPMT('Assumptions (T&amp;D)'!$C$20,Model!AG$1,'Assumptions (T&amp;D)'!$C$23,Model!$Q$2866)</f>
        <v>-0.02421507533</v>
      </c>
      <c r="AB2935" s="373">
        <f>IPMT('Assumptions (T&amp;D)'!$C$20,Model!AH$1,'Assumptions (T&amp;D)'!$C$23,Model!$Q$2866)</f>
        <v>-0.01981081566</v>
      </c>
      <c r="AC2935" s="373">
        <f>IPMT('Assumptions (T&amp;D)'!$C$20,Model!AI$1,'Assumptions (T&amp;D)'!$C$23,Model!$Q$2866)</f>
        <v>-0.01519735364</v>
      </c>
      <c r="AD2935" s="373">
        <f>IPMT('Assumptions (T&amp;D)'!$C$20,Model!AJ$1,'Assumptions (T&amp;D)'!$C$23,Model!$Q$2866)</f>
        <v>-0.01036475218</v>
      </c>
      <c r="AE2935" s="373">
        <f>IPMT('Assumptions (T&amp;D)'!$C$20,Model!AK$1,'Assumptions (T&amp;D)'!$C$23,Model!$Q$2866)</f>
        <v>-0.005302602155</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-0.07400292134</v>
      </c>
      <c r="S2936" s="373">
        <f>IPMT('Assumptions (T&amp;D)'!$C$20,Model!X$1,'Assumptions (T&amp;D)'!$C$23,Model!$R$2866)</f>
        <v>-0.07050841944</v>
      </c>
      <c r="T2936" s="373">
        <f>IPMT('Assumptions (T&amp;D)'!$C$20,Model!Y$1,'Assumptions (T&amp;D)'!$C$23,Model!$R$2866)</f>
        <v>-0.06684792871</v>
      </c>
      <c r="U2936" s="373">
        <f>IPMT('Assumptions (T&amp;D)'!$C$20,Model!Z$1,'Assumptions (T&amp;D)'!$C$23,Model!$R$2866)</f>
        <v>-0.06301356466</v>
      </c>
      <c r="V2936" s="373">
        <f>IPMT('Assumptions (T&amp;D)'!$C$20,Model!AA$1,'Assumptions (T&amp;D)'!$C$23,Model!$R$2866)</f>
        <v>-0.05899706832</v>
      </c>
      <c r="W2936" s="373">
        <f>IPMT('Assumptions (T&amp;D)'!$C$20,Model!AB$1,'Assumptions (T&amp;D)'!$C$23,Model!$R$2866)</f>
        <v>-0.05478978841</v>
      </c>
      <c r="X2936" s="373">
        <f>IPMT('Assumptions (T&amp;D)'!$C$20,Model!AC$1,'Assumptions (T&amp;D)'!$C$23,Model!$R$2866)</f>
        <v>-0.0503826627</v>
      </c>
      <c r="Y2936" s="373">
        <f>IPMT('Assumptions (T&amp;D)'!$C$20,Model!AD$1,'Assumptions (T&amp;D)'!$C$23,Model!$R$2866)</f>
        <v>-0.04576619852</v>
      </c>
      <c r="Z2936" s="373">
        <f>IPMT('Assumptions (T&amp;D)'!$C$20,Model!AE$1,'Assumptions (T&amp;D)'!$C$23,Model!$R$2866)</f>
        <v>-0.04093045229</v>
      </c>
      <c r="AA2936" s="373">
        <f>IPMT('Assumptions (T&amp;D)'!$C$20,Model!AF$1,'Assumptions (T&amp;D)'!$C$23,Model!$R$2866)</f>
        <v>-0.03586500812</v>
      </c>
      <c r="AB2936" s="373">
        <f>IPMT('Assumptions (T&amp;D)'!$C$20,Model!AG$1,'Assumptions (T&amp;D)'!$C$23,Model!$R$2866)</f>
        <v>-0.03055895534</v>
      </c>
      <c r="AC2936" s="373">
        <f>IPMT('Assumptions (T&amp;D)'!$C$20,Model!AH$1,'Assumptions (T&amp;D)'!$C$23,Model!$R$2866)</f>
        <v>-0.02500086506</v>
      </c>
      <c r="AD2936" s="373">
        <f>IPMT('Assumptions (T&amp;D)'!$C$20,Model!AI$1,'Assumptions (T&amp;D)'!$C$23,Model!$R$2866)</f>
        <v>-0.0191787655</v>
      </c>
      <c r="AE2936" s="373">
        <f>IPMT('Assumptions (T&amp;D)'!$C$20,Model!AJ$1,'Assumptions (T&amp;D)'!$C$23,Model!$R$2866)</f>
        <v>-0.0130801162</v>
      </c>
      <c r="AF2936" s="373">
        <f>IPMT('Assumptions (T&amp;D)'!$C$20,Model!AK$1,'Assumptions (T&amp;D)'!$C$23,Model!$R$2866)</f>
        <v>-0.006691781059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-0.06447070821</v>
      </c>
      <c r="T2937" s="373">
        <f>IPMT('Assumptions (T&amp;D)'!$C$20,Model!X$1,'Assumptions (T&amp;D)'!$C$23,Model!$S$2866)</f>
        <v>-0.06142632823</v>
      </c>
      <c r="U2937" s="373">
        <f>IPMT('Assumptions (T&amp;D)'!$C$20,Model!Y$1,'Assumptions (T&amp;D)'!$C$23,Model!$S$2866)</f>
        <v>-0.0582373402</v>
      </c>
      <c r="V2937" s="373">
        <f>IPMT('Assumptions (T&amp;D)'!$C$20,Model!Z$1,'Assumptions (T&amp;D)'!$C$23,Model!$S$2866)</f>
        <v>-0.05489687525</v>
      </c>
      <c r="W2937" s="373">
        <f>IPMT('Assumptions (T&amp;D)'!$C$20,Model!AA$1,'Assumptions (T&amp;D)'!$C$23,Model!$S$2866)</f>
        <v>-0.0513977382</v>
      </c>
      <c r="X2937" s="373">
        <f>IPMT('Assumptions (T&amp;D)'!$C$20,Model!AB$1,'Assumptions (T&amp;D)'!$C$23,Model!$S$2866)</f>
        <v>-0.04773239215</v>
      </c>
      <c r="Y2937" s="373">
        <f>IPMT('Assumptions (T&amp;D)'!$C$20,Model!AC$1,'Assumptions (T&amp;D)'!$C$23,Model!$S$2866)</f>
        <v>-0.04389294216</v>
      </c>
      <c r="Z2937" s="373">
        <f>IPMT('Assumptions (T&amp;D)'!$C$20,Model!AD$1,'Assumptions (T&amp;D)'!$C$23,Model!$S$2866)</f>
        <v>-0.03987111829</v>
      </c>
      <c r="AA2937" s="373">
        <f>IPMT('Assumptions (T&amp;D)'!$C$20,Model!AE$1,'Assumptions (T&amp;D)'!$C$23,Model!$S$2866)</f>
        <v>-0.03565825779</v>
      </c>
      <c r="AB2937" s="373">
        <f>IPMT('Assumptions (T&amp;D)'!$C$20,Model!AF$1,'Assumptions (T&amp;D)'!$C$23,Model!$S$2866)</f>
        <v>-0.03124528642</v>
      </c>
      <c r="AC2937" s="373">
        <f>IPMT('Assumptions (T&amp;D)'!$C$20,Model!AG$1,'Assumptions (T&amp;D)'!$C$23,Model!$S$2866)</f>
        <v>-0.02662269891</v>
      </c>
      <c r="AD2937" s="373">
        <f>IPMT('Assumptions (T&amp;D)'!$C$20,Model!AH$1,'Assumptions (T&amp;D)'!$C$23,Model!$S$2866)</f>
        <v>-0.02178053849</v>
      </c>
      <c r="AE2937" s="373">
        <f>IPMT('Assumptions (T&amp;D)'!$C$20,Model!AI$1,'Assumptions (T&amp;D)'!$C$23,Model!$S$2866)</f>
        <v>-0.01670837545</v>
      </c>
      <c r="AF2937" s="373">
        <f>IPMT('Assumptions (T&amp;D)'!$C$20,Model!AJ$1,'Assumptions (T&amp;D)'!$C$23,Model!$S$2866)</f>
        <v>-0.01139528467</v>
      </c>
      <c r="AG2937" s="373">
        <f>IPMT('Assumptions (T&amp;D)'!$C$20,Model!AK$1,'Assumptions (T&amp;D)'!$C$23,Model!$S$2866)</f>
        <v>-0.005829822069</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-0.06246805954</v>
      </c>
      <c r="U2938" s="373">
        <f>IPMT('Assumptions (T&amp;D)'!$C$20,Model!X$1,'Assumptions (T&amp;D)'!$C$23,Model!$T$2866)</f>
        <v>-0.05951824691</v>
      </c>
      <c r="V2938" s="373">
        <f>IPMT('Assumptions (T&amp;D)'!$C$20,Model!Y$1,'Assumptions (T&amp;D)'!$C$23,Model!$T$2866)</f>
        <v>-0.05642831817</v>
      </c>
      <c r="W2938" s="373">
        <f>IPMT('Assumptions (T&amp;D)'!$C$20,Model!Z$1,'Assumptions (T&amp;D)'!$C$23,Model!$T$2866)</f>
        <v>-0.05319161782</v>
      </c>
      <c r="X2938" s="373">
        <f>IPMT('Assumptions (T&amp;D)'!$C$20,Model!AA$1,'Assumptions (T&amp;D)'!$C$23,Model!$T$2866)</f>
        <v>-0.0498011742</v>
      </c>
      <c r="Y2938" s="373">
        <f>IPMT('Assumptions (T&amp;D)'!$C$20,Model!AB$1,'Assumptions (T&amp;D)'!$C$23,Model!$T$2866)</f>
        <v>-0.04624968451</v>
      </c>
      <c r="Z2938" s="373">
        <f>IPMT('Assumptions (T&amp;D)'!$C$20,Model!AC$1,'Assumptions (T&amp;D)'!$C$23,Model!$T$2866)</f>
        <v>-0.04252949906</v>
      </c>
      <c r="AA2938" s="373">
        <f>IPMT('Assumptions (T&amp;D)'!$C$20,Model!AD$1,'Assumptions (T&amp;D)'!$C$23,Model!$T$2866)</f>
        <v>-0.0386326048</v>
      </c>
      <c r="AB2938" s="373">
        <f>IPMT('Assumptions (T&amp;D)'!$C$20,Model!AE$1,'Assumptions (T&amp;D)'!$C$23,Model!$T$2866)</f>
        <v>-0.03455060807</v>
      </c>
      <c r="AC2938" s="373">
        <f>IPMT('Assumptions (T&amp;D)'!$C$20,Model!AF$1,'Assumptions (T&amp;D)'!$C$23,Model!$T$2866)</f>
        <v>-0.03027471649</v>
      </c>
      <c r="AD2938" s="373">
        <f>IPMT('Assumptions (T&amp;D)'!$C$20,Model!AG$1,'Assumptions (T&amp;D)'!$C$23,Model!$T$2866)</f>
        <v>-0.02579572005</v>
      </c>
      <c r="AE2938" s="373">
        <f>IPMT('Assumptions (T&amp;D)'!$C$20,Model!AH$1,'Assumptions (T&amp;D)'!$C$23,Model!$T$2866)</f>
        <v>-0.02110397129</v>
      </c>
      <c r="AF2938" s="373">
        <f>IPMT('Assumptions (T&amp;D)'!$C$20,Model!AI$1,'Assumptions (T&amp;D)'!$C$23,Model!$T$2866)</f>
        <v>-0.01618936446</v>
      </c>
      <c r="AG2938" s="373">
        <f>IPMT('Assumptions (T&amp;D)'!$C$20,Model!AJ$1,'Assumptions (T&amp;D)'!$C$23,Model!$T$2866)</f>
        <v>-0.01104131381</v>
      </c>
      <c r="AH2938" s="373">
        <f>IPMT('Assumptions (T&amp;D)'!$C$20,Model!AK$1,'Assumptions (T&amp;D)'!$C$23,Model!$T$2866)</f>
        <v>-0.005648730754</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-0.06325711507</v>
      </c>
      <c r="V2939" s="373">
        <f>IPMT('Assumptions (T&amp;D)'!$C$20,Model!X$1,'Assumptions (T&amp;D)'!$C$23,Model!$U$2866)</f>
        <v>-0.06027004234</v>
      </c>
      <c r="W2939" s="373">
        <f>IPMT('Assumptions (T&amp;D)'!$C$20,Model!Y$1,'Assumptions (T&amp;D)'!$C$23,Model!$U$2866)</f>
        <v>-0.05714108365</v>
      </c>
      <c r="X2939" s="373">
        <f>IPMT('Assumptions (T&amp;D)'!$C$20,Model!Z$1,'Assumptions (T&amp;D)'!$C$23,Model!$U$2866)</f>
        <v>-0.05386349942</v>
      </c>
      <c r="Y2939" s="373">
        <f>IPMT('Assumptions (T&amp;D)'!$C$20,Model!AA$1,'Assumptions (T&amp;D)'!$C$23,Model!$U$2866)</f>
        <v>-0.05043022995</v>
      </c>
      <c r="Z2939" s="373">
        <f>IPMT('Assumptions (T&amp;D)'!$C$20,Model!AB$1,'Assumptions (T&amp;D)'!$C$23,Model!$U$2866)</f>
        <v>-0.04683388017</v>
      </c>
      <c r="AA2939" s="373">
        <f>IPMT('Assumptions (T&amp;D)'!$C$20,Model!AC$1,'Assumptions (T&amp;D)'!$C$23,Model!$U$2866)</f>
        <v>-0.04306670378</v>
      </c>
      <c r="AB2939" s="373">
        <f>IPMT('Assumptions (T&amp;D)'!$C$20,Model!AD$1,'Assumptions (T&amp;D)'!$C$23,Model!$U$2866)</f>
        <v>-0.03912058651</v>
      </c>
      <c r="AC2939" s="373">
        <f>IPMT('Assumptions (T&amp;D)'!$C$20,Model!AE$1,'Assumptions (T&amp;D)'!$C$23,Model!$U$2866)</f>
        <v>-0.03498702867</v>
      </c>
      <c r="AD2939" s="373">
        <f>IPMT('Assumptions (T&amp;D)'!$C$20,Model!AF$1,'Assumptions (T&amp;D)'!$C$23,Model!$U$2866)</f>
        <v>-0.03065712683</v>
      </c>
      <c r="AE2939" s="373">
        <f>IPMT('Assumptions (T&amp;D)'!$C$20,Model!AG$1,'Assumptions (T&amp;D)'!$C$23,Model!$U$2866)</f>
        <v>-0.02612155466</v>
      </c>
      <c r="AF2939" s="373">
        <f>IPMT('Assumptions (T&amp;D)'!$C$20,Model!AH$1,'Assumptions (T&amp;D)'!$C$23,Model!$U$2866)</f>
        <v>-0.02137054281</v>
      </c>
      <c r="AG2939" s="373">
        <f>IPMT('Assumptions (T&amp;D)'!$C$20,Model!AI$1,'Assumptions (T&amp;D)'!$C$23,Model!$U$2866)</f>
        <v>-0.01639385789</v>
      </c>
      <c r="AH2939" s="373">
        <f>IPMT('Assumptions (T&amp;D)'!$C$20,Model!AJ$1,'Assumptions (T&amp;D)'!$C$23,Model!$U$2866)</f>
        <v>-0.01118078044</v>
      </c>
      <c r="AI2939" s="373">
        <f>IPMT('Assumptions (T&amp;D)'!$C$20,Model!AK$1,'Assumptions (T&amp;D)'!$C$23,Model!$U$2866)</f>
        <v>-0.005720081813</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-0.0655664306</v>
      </c>
      <c r="W2940" s="373">
        <f>IPMT('Assumptions (T&amp;D)'!$C$20,Model!X$1,'Assumptions (T&amp;D)'!$C$23,Model!$V$2866)</f>
        <v>-0.06247030937</v>
      </c>
      <c r="X2940" s="373">
        <f>IPMT('Assumptions (T&amp;D)'!$C$20,Model!Y$1,'Assumptions (T&amp;D)'!$C$23,Model!$V$2866)</f>
        <v>-0.05922712238</v>
      </c>
      <c r="Y2940" s="373">
        <f>IPMT('Assumptions (T&amp;D)'!$C$20,Model!Z$1,'Assumptions (T&amp;D)'!$C$23,Model!$V$2866)</f>
        <v>-0.055829884</v>
      </c>
      <c r="Z2940" s="373">
        <f>IPMT('Assumptions (T&amp;D)'!$C$20,Model!AA$1,'Assumptions (T&amp;D)'!$C$23,Model!$V$2866)</f>
        <v>-0.05227127681</v>
      </c>
      <c r="AA2940" s="373">
        <f>IPMT('Assumptions (T&amp;D)'!$C$20,Model!AB$1,'Assumptions (T&amp;D)'!$C$23,Model!$V$2866)</f>
        <v>-0.04854363577</v>
      </c>
      <c r="AB2940" s="373">
        <f>IPMT('Assumptions (T&amp;D)'!$C$20,Model!AC$1,'Assumptions (T&amp;D)'!$C$23,Model!$V$2866)</f>
        <v>-0.04463893178</v>
      </c>
      <c r="AC2940" s="373">
        <f>IPMT('Assumptions (T&amp;D)'!$C$20,Model!AD$1,'Assumptions (T&amp;D)'!$C$23,Model!$V$2866)</f>
        <v>-0.04054875436</v>
      </c>
      <c r="AD2940" s="373">
        <f>IPMT('Assumptions (T&amp;D)'!$C$20,Model!AE$1,'Assumptions (T&amp;D)'!$C$23,Model!$V$2866)</f>
        <v>-0.0362642935</v>
      </c>
      <c r="AE2940" s="373">
        <f>IPMT('Assumptions (T&amp;D)'!$C$20,Model!AF$1,'Assumptions (T&amp;D)'!$C$23,Model!$V$2866)</f>
        <v>-0.03177632076</v>
      </c>
      <c r="AF2940" s="373">
        <f>IPMT('Assumptions (T&amp;D)'!$C$20,Model!AG$1,'Assumptions (T&amp;D)'!$C$23,Model!$V$2866)</f>
        <v>-0.02707516931</v>
      </c>
      <c r="AG2940" s="373">
        <f>IPMT('Assumptions (T&amp;D)'!$C$20,Model!AH$1,'Assumptions (T&amp;D)'!$C$23,Model!$V$2866)</f>
        <v>-0.02215071317</v>
      </c>
      <c r="AH2940" s="373">
        <f>IPMT('Assumptions (T&amp;D)'!$C$20,Model!AI$1,'Assumptions (T&amp;D)'!$C$23,Model!$V$2866)</f>
        <v>-0.01699234536</v>
      </c>
      <c r="AI2940" s="373">
        <f>IPMT('Assumptions (T&amp;D)'!$C$20,Model!AJ$1,'Assumptions (T&amp;D)'!$C$23,Model!$V$2866)</f>
        <v>-0.01158895508</v>
      </c>
      <c r="AJ2940" s="373">
        <f>IPMT('Assumptions (T&amp;D)'!$C$20,Model!AK$1,'Assumptions (T&amp;D)'!$C$23,Model!$V$2866)</f>
        <v>-0.005928903757</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-0.06686123452</v>
      </c>
      <c r="X2941" s="373">
        <f>IPMT('Assumptions (T&amp;D)'!$C$20,Model!X$1,'Assumptions (T&amp;D)'!$C$23,Model!$W$2866)</f>
        <v>-0.06370397118</v>
      </c>
      <c r="Y2941" s="373">
        <f>IPMT('Assumptions (T&amp;D)'!$C$20,Model!Y$1,'Assumptions (T&amp;D)'!$C$23,Model!$W$2866)</f>
        <v>-0.06039673783</v>
      </c>
      <c r="Z2941" s="373">
        <f>IPMT('Assumptions (T&amp;D)'!$C$20,Model!Z$1,'Assumptions (T&amp;D)'!$C$23,Model!$W$2866)</f>
        <v>-0.0569324109</v>
      </c>
      <c r="AA2941" s="373">
        <f>IPMT('Assumptions (T&amp;D)'!$C$20,Model!AA$1,'Assumptions (T&amp;D)'!$C$23,Model!$W$2866)</f>
        <v>-0.05330352843</v>
      </c>
      <c r="AB2941" s="373">
        <f>IPMT('Assumptions (T&amp;D)'!$C$20,Model!AB$1,'Assumptions (T&amp;D)'!$C$23,Model!$W$2866)</f>
        <v>-0.04950227405</v>
      </c>
      <c r="AC2941" s="373">
        <f>IPMT('Assumptions (T&amp;D)'!$C$20,Model!AC$1,'Assumptions (T&amp;D)'!$C$23,Model!$W$2866)</f>
        <v>-0.04552046008</v>
      </c>
      <c r="AD2941" s="373">
        <f>IPMT('Assumptions (T&amp;D)'!$C$20,Model!AD$1,'Assumptions (T&amp;D)'!$C$23,Model!$W$2866)</f>
        <v>-0.04134950996</v>
      </c>
      <c r="AE2941" s="373">
        <f>IPMT('Assumptions (T&amp;D)'!$C$20,Model!AE$1,'Assumptions (T&amp;D)'!$C$23,Model!$W$2866)</f>
        <v>-0.0369804397</v>
      </c>
      <c r="AF2941" s="373">
        <f>IPMT('Assumptions (T&amp;D)'!$C$20,Model!AF$1,'Assumptions (T&amp;D)'!$C$23,Model!$W$2866)</f>
        <v>-0.0324038386</v>
      </c>
      <c r="AG2941" s="373">
        <f>IPMT('Assumptions (T&amp;D)'!$C$20,Model!AG$1,'Assumptions (T&amp;D)'!$C$23,Model!$W$2866)</f>
        <v>-0.02760984895</v>
      </c>
      <c r="AH2941" s="373">
        <f>IPMT('Assumptions (T&amp;D)'!$C$20,Model!AH$1,'Assumptions (T&amp;D)'!$C$23,Model!$W$2866)</f>
        <v>-0.02258814479</v>
      </c>
      <c r="AI2941" s="373">
        <f>IPMT('Assumptions (T&amp;D)'!$C$20,Model!AI$1,'Assumptions (T&amp;D)'!$C$23,Model!$W$2866)</f>
        <v>-0.01732790969</v>
      </c>
      <c r="AJ2941" s="373">
        <f>IPMT('Assumptions (T&amp;D)'!$C$20,Model!AJ$1,'Assumptions (T&amp;D)'!$C$23,Model!$W$2866)</f>
        <v>-0.01181781342</v>
      </c>
      <c r="AK2941" s="373">
        <f>IPMT('Assumptions (T&amp;D)'!$C$20,Model!AK$1,'Assumptions (T&amp;D)'!$C$23,Model!$W$2866)</f>
        <v>-0.006045987573</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-0.06998751528</v>
      </c>
      <c r="Y2942" s="373">
        <f>IPMT('Assumptions (T&amp;D)'!$C$20,Model!X$1,'Assumptions (T&amp;D)'!$C$23,Model!$X$2866)</f>
        <v>-0.06668262542</v>
      </c>
      <c r="Z2942" s="373">
        <f>IPMT('Assumptions (T&amp;D)'!$C$20,Model!Y$1,'Assumptions (T&amp;D)'!$C$23,Model!$X$2866)</f>
        <v>-0.06322075328</v>
      </c>
      <c r="AA2942" s="373">
        <f>IPMT('Assumptions (T&amp;D)'!$C$20,Model!Z$1,'Assumptions (T&amp;D)'!$C$23,Model!$X$2866)</f>
        <v>-0.05959444222</v>
      </c>
      <c r="AB2942" s="373">
        <f>IPMT('Assumptions (T&amp;D)'!$C$20,Model!AA$1,'Assumptions (T&amp;D)'!$C$23,Model!$X$2866)</f>
        <v>-0.05579588138</v>
      </c>
      <c r="AC2942" s="373">
        <f>IPMT('Assumptions (T&amp;D)'!$C$20,Model!AB$1,'Assumptions (T&amp;D)'!$C$23,Model!$X$2866)</f>
        <v>-0.05181688891</v>
      </c>
      <c r="AD2942" s="373">
        <f>IPMT('Assumptions (T&amp;D)'!$C$20,Model!AC$1,'Assumptions (T&amp;D)'!$C$23,Model!$X$2866)</f>
        <v>-0.04764889429</v>
      </c>
      <c r="AE2942" s="373">
        <f>IPMT('Assumptions (T&amp;D)'!$C$20,Model!AD$1,'Assumptions (T&amp;D)'!$C$23,Model!$X$2866)</f>
        <v>-0.04328291992</v>
      </c>
      <c r="AF2942" s="373">
        <f>IPMT('Assumptions (T&amp;D)'!$C$20,Model!AE$1,'Assumptions (T&amp;D)'!$C$23,Model!$X$2866)</f>
        <v>-0.03870956178</v>
      </c>
      <c r="AG2942" s="373">
        <f>IPMT('Assumptions (T&amp;D)'!$C$20,Model!AF$1,'Assumptions (T&amp;D)'!$C$23,Model!$X$2866)</f>
        <v>-0.03391896912</v>
      </c>
      <c r="AH2942" s="373">
        <f>IPMT('Assumptions (T&amp;D)'!$C$20,Model!AG$1,'Assumptions (T&amp;D)'!$C$23,Model!$X$2866)</f>
        <v>-0.02890082331</v>
      </c>
      <c r="AI2942" s="373">
        <f>IPMT('Assumptions (T&amp;D)'!$C$20,Model!AH$1,'Assumptions (T&amp;D)'!$C$23,Model!$X$2866)</f>
        <v>-0.02364431558</v>
      </c>
      <c r="AJ2942" s="373">
        <f>IPMT('Assumptions (T&amp;D)'!$C$20,Model!AI$1,'Assumptions (T&amp;D)'!$C$23,Model!$X$2866)</f>
        <v>-0.01813812372</v>
      </c>
      <c r="AK2942" s="373">
        <f>IPMT('Assumptions (T&amp;D)'!$C$20,Model!AJ$1,'Assumptions (T&amp;D)'!$C$23,Model!$X$2866)</f>
        <v>-0.01237038776</v>
      </c>
      <c r="AL2942" s="373">
        <f>IPMT('Assumptions (T&amp;D)'!$C$20,Model!AK$1,'Assumptions (T&amp;D)'!$C$23,Model!$X$2866)</f>
        <v>-0.006328684336</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-0.0722904117</v>
      </c>
      <c r="Z2943" s="373">
        <f>IPMT('Assumptions (T&amp;D)'!$C$20,Model!X$1,'Assumptions (T&amp;D)'!$C$23,Model!$Y$2866)</f>
        <v>-0.06887677645</v>
      </c>
      <c r="AA2943" s="373">
        <f>IPMT('Assumptions (T&amp;D)'!$C$20,Model!Y$1,'Assumptions (T&amp;D)'!$C$23,Model!$Y$2866)</f>
        <v>-0.06530099353</v>
      </c>
      <c r="AB2943" s="373">
        <f>IPMT('Assumptions (T&amp;D)'!$C$20,Model!Z$1,'Assumptions (T&amp;D)'!$C$23,Model!$Y$2866)</f>
        <v>-0.06155536092</v>
      </c>
      <c r="AC2943" s="373">
        <f>IPMT('Assumptions (T&amp;D)'!$C$20,Model!AA$1,'Assumptions (T&amp;D)'!$C$23,Model!$Y$2866)</f>
        <v>-0.05763181076</v>
      </c>
      <c r="AD2943" s="373">
        <f>IPMT('Assumptions (T&amp;D)'!$C$20,Model!AB$1,'Assumptions (T&amp;D)'!$C$23,Model!$Y$2866)</f>
        <v>-0.05352189197</v>
      </c>
      <c r="AE2943" s="373">
        <f>IPMT('Assumptions (T&amp;D)'!$C$20,Model!AC$1,'Assumptions (T&amp;D)'!$C$23,Model!$Y$2866)</f>
        <v>-0.04921675203</v>
      </c>
      <c r="AF2943" s="373">
        <f>IPMT('Assumptions (T&amp;D)'!$C$20,Model!AD$1,'Assumptions (T&amp;D)'!$C$23,Model!$Y$2866)</f>
        <v>-0.04470711795</v>
      </c>
      <c r="AG2943" s="373">
        <f>IPMT('Assumptions (T&amp;D)'!$C$20,Model!AE$1,'Assumptions (T&amp;D)'!$C$23,Model!$Y$2866)</f>
        <v>-0.03998327625</v>
      </c>
      <c r="AH2943" s="373">
        <f>IPMT('Assumptions (T&amp;D)'!$C$20,Model!AF$1,'Assumptions (T&amp;D)'!$C$23,Model!$Y$2866)</f>
        <v>-0.03503505207</v>
      </c>
      <c r="AI2943" s="373">
        <f>IPMT('Assumptions (T&amp;D)'!$C$20,Model!AG$1,'Assumptions (T&amp;D)'!$C$23,Model!$Y$2866)</f>
        <v>-0.02985178724</v>
      </c>
      <c r="AJ2943" s="373">
        <f>IPMT('Assumptions (T&amp;D)'!$C$20,Model!AH$1,'Assumptions (T&amp;D)'!$C$23,Model!$Y$2866)</f>
        <v>-0.02442231733</v>
      </c>
      <c r="AK2943" s="373">
        <f>IPMT('Assumptions (T&amp;D)'!$C$20,Model!AI$1,'Assumptions (T&amp;D)'!$C$23,Model!$Y$2866)</f>
        <v>-0.0187349476</v>
      </c>
      <c r="AL2943" s="373">
        <f>IPMT('Assumptions (T&amp;D)'!$C$20,Model!AJ$1,'Assumptions (T&amp;D)'!$C$23,Model!$Y$2866)</f>
        <v>-0.01277742781</v>
      </c>
      <c r="AM2943" s="373">
        <f>IPMT('Assumptions (T&amp;D)'!$C$20,Model!AK$1,'Assumptions (T&amp;D)'!$C$23,Model!$Y$2866)</f>
        <v>-0.006536925826</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-0.07465696928</v>
      </c>
      <c r="AA2944" s="373">
        <f>IPMT('Assumptions (T&amp;D)'!$C$20,Model!X$1,'Assumptions (T&amp;D)'!$C$23,Model!$Z$2866)</f>
        <v>-0.0711315825</v>
      </c>
      <c r="AB2944" s="373">
        <f>IPMT('Assumptions (T&amp;D)'!$C$20,Model!Y$1,'Assumptions (T&amp;D)'!$C$23,Model!$Z$2866)</f>
        <v>-0.06743873985</v>
      </c>
      <c r="AC2944" s="373">
        <f>IPMT('Assumptions (T&amp;D)'!$C$20,Model!Z$1,'Assumptions (T&amp;D)'!$C$23,Model!$Z$2866)</f>
        <v>-0.06357048717</v>
      </c>
      <c r="AD2944" s="373">
        <f>IPMT('Assumptions (T&amp;D)'!$C$20,Model!AA$1,'Assumptions (T&amp;D)'!$C$23,Model!$Z$2866)</f>
        <v>-0.05951849249</v>
      </c>
      <c r="AE2944" s="373">
        <f>IPMT('Assumptions (T&amp;D)'!$C$20,Model!AB$1,'Assumptions (T&amp;D)'!$C$23,Model!$Z$2866)</f>
        <v>-0.05527402806</v>
      </c>
      <c r="AF2944" s="373">
        <f>IPMT('Assumptions (T&amp;D)'!$C$20,Model!AC$1,'Assumptions (T&amp;D)'!$C$23,Model!$Z$2866)</f>
        <v>-0.05082795157</v>
      </c>
      <c r="AG2944" s="373">
        <f>IPMT('Assumptions (T&amp;D)'!$C$20,Model!AD$1,'Assumptions (T&amp;D)'!$C$23,Model!$Z$2866)</f>
        <v>-0.04617068644</v>
      </c>
      <c r="AH2944" s="373">
        <f>IPMT('Assumptions (T&amp;D)'!$C$20,Model!AE$1,'Assumptions (T&amp;D)'!$C$23,Model!$Z$2866)</f>
        <v>-0.04129220123</v>
      </c>
      <c r="AI2944" s="373">
        <f>IPMT('Assumptions (T&amp;D)'!$C$20,Model!AF$1,'Assumptions (T&amp;D)'!$C$23,Model!$Z$2866)</f>
        <v>-0.03618198797</v>
      </c>
      <c r="AJ2944" s="373">
        <f>IPMT('Assumptions (T&amp;D)'!$C$20,Model!AG$1,'Assumptions (T&amp;D)'!$C$23,Model!$Z$2866)</f>
        <v>-0.03082903957</v>
      </c>
      <c r="AK2944" s="373">
        <f>IPMT('Assumptions (T&amp;D)'!$C$20,Model!AH$1,'Assumptions (T&amp;D)'!$C$23,Model!$Z$2866)</f>
        <v>-0.02522182613</v>
      </c>
      <c r="AL2944" s="373">
        <f>IPMT('Assumptions (T&amp;D)'!$C$20,Model!AI$1,'Assumptions (T&amp;D)'!$C$23,Model!$Z$2866)</f>
        <v>-0.01934827005</v>
      </c>
      <c r="AM2944" s="373">
        <f>IPMT('Assumptions (T&amp;D)'!$C$20,Model!AJ$1,'Assumptions (T&amp;D)'!$C$23,Model!$Z$2866)</f>
        <v>-0.01319572005</v>
      </c>
      <c r="AN2944" s="373">
        <f>IPMT('Assumptions (T&amp;D)'!$C$20,Model!AK$1,'Assumptions (T&amp;D)'!$C$23,Model!$Z$2866)</f>
        <v>-0.006750923935</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-0.0770888043</v>
      </c>
      <c r="AB2945" s="373">
        <f>IPMT('Assumptions (T&amp;D)'!$C$20,Model!X$1,'Assumptions (T&amp;D)'!$C$23,Model!$AA$2866)</f>
        <v>-0.07344858351</v>
      </c>
      <c r="AC2945" s="373">
        <f>IPMT('Assumptions (T&amp;D)'!$C$20,Model!Y$1,'Assumptions (T&amp;D)'!$C$23,Model!$AA$2866)</f>
        <v>-0.06963545223</v>
      </c>
      <c r="AD2945" s="373">
        <f>IPMT('Assumptions (T&amp;D)'!$C$20,Model!Z$1,'Assumptions (T&amp;D)'!$C$23,Model!$AA$2866)</f>
        <v>-0.06564119722</v>
      </c>
      <c r="AE2945" s="373">
        <f>IPMT('Assumptions (T&amp;D)'!$C$20,Model!AA$1,'Assumptions (T&amp;D)'!$C$23,Model!$AA$2866)</f>
        <v>-0.06145721509</v>
      </c>
      <c r="AF2945" s="373">
        <f>IPMT('Assumptions (T&amp;D)'!$C$20,Model!AB$1,'Assumptions (T&amp;D)'!$C$23,Model!$AA$2866)</f>
        <v>-0.05707449382</v>
      </c>
      <c r="AG2945" s="373">
        <f>IPMT('Assumptions (T&amp;D)'!$C$20,Model!AC$1,'Assumptions (T&amp;D)'!$C$23,Model!$AA$2866)</f>
        <v>-0.05248359328</v>
      </c>
      <c r="AH2945" s="373">
        <f>IPMT('Assumptions (T&amp;D)'!$C$20,Model!AD$1,'Assumptions (T&amp;D)'!$C$23,Model!$AA$2866)</f>
        <v>-0.04767462497</v>
      </c>
      <c r="AI2945" s="373">
        <f>IPMT('Assumptions (T&amp;D)'!$C$20,Model!AE$1,'Assumptions (T&amp;D)'!$C$23,Model!$AA$2866)</f>
        <v>-0.04263723066</v>
      </c>
      <c r="AJ2945" s="373">
        <f>IPMT('Assumptions (T&amp;D)'!$C$20,Model!AF$1,'Assumptions (T&amp;D)'!$C$23,Model!$AA$2866)</f>
        <v>-0.03736056012</v>
      </c>
      <c r="AK2945" s="373">
        <f>IPMT('Assumptions (T&amp;D)'!$C$20,Model!AG$1,'Assumptions (T&amp;D)'!$C$23,Model!$AA$2866)</f>
        <v>-0.03183324773</v>
      </c>
      <c r="AL2945" s="373">
        <f>IPMT('Assumptions (T&amp;D)'!$C$20,Model!AH$1,'Assumptions (T&amp;D)'!$C$23,Model!$AA$2866)</f>
        <v>-0.02604338801</v>
      </c>
      <c r="AM2945" s="373">
        <f>IPMT('Assumptions (T&amp;D)'!$C$20,Model!AI$1,'Assumptions (T&amp;D)'!$C$23,Model!$AA$2866)</f>
        <v>-0.01997850995</v>
      </c>
      <c r="AN2945" s="373">
        <f>IPMT('Assumptions (T&amp;D)'!$C$20,Model!AJ$1,'Assumptions (T&amp;D)'!$C$23,Model!$AA$2866)</f>
        <v>-0.01362555017</v>
      </c>
      <c r="AO2945" s="373">
        <f>IPMT('Assumptions (T&amp;D)'!$C$20,Model!AK$1,'Assumptions (T&amp;D)'!$C$23,Model!$AA$2866)</f>
        <v>-0.006970824815</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-0.07958757203</v>
      </c>
      <c r="AC2946" s="373">
        <f>IPMT('Assumptions (T&amp;D)'!$C$20,Model!X$1,'Assumptions (T&amp;D)'!$C$23,Model!$AB$2866)</f>
        <v>-0.07582935659</v>
      </c>
      <c r="AD2946" s="373">
        <f>IPMT('Assumptions (T&amp;D)'!$C$20,Model!Y$1,'Assumptions (T&amp;D)'!$C$23,Model!$AB$2866)</f>
        <v>-0.07189262592</v>
      </c>
      <c r="AE2946" s="373">
        <f>IPMT('Assumptions (T&amp;D)'!$C$20,Model!Z$1,'Assumptions (T&amp;D)'!$C$23,Model!$AB$2866)</f>
        <v>-0.06776890054</v>
      </c>
      <c r="AF2946" s="373">
        <f>IPMT('Assumptions (T&amp;D)'!$C$20,Model!AA$1,'Assumptions (T&amp;D)'!$C$23,Model!$AB$2866)</f>
        <v>-0.06344929821</v>
      </c>
      <c r="AG2946" s="373">
        <f>IPMT('Assumptions (T&amp;D)'!$C$20,Model!AB$1,'Assumptions (T&amp;D)'!$C$23,Model!$AB$2866)</f>
        <v>-0.05892451477</v>
      </c>
      <c r="AH2946" s="373">
        <f>IPMT('Assumptions (T&amp;D)'!$C$20,Model!AC$1,'Assumptions (T&amp;D)'!$C$23,Model!$AB$2866)</f>
        <v>-0.05418480412</v>
      </c>
      <c r="AI2946" s="373">
        <f>IPMT('Assumptions (T&amp;D)'!$C$20,Model!AD$1,'Assumptions (T&amp;D)'!$C$23,Model!$AB$2866)</f>
        <v>-0.0492199572</v>
      </c>
      <c r="AJ2946" s="373">
        <f>IPMT('Assumptions (T&amp;D)'!$C$20,Model!AE$1,'Assumptions (T&amp;D)'!$C$23,Model!$AB$2866)</f>
        <v>-0.04401928006</v>
      </c>
      <c r="AK2946" s="373">
        <f>IPMT('Assumptions (T&amp;D)'!$C$20,Model!AF$1,'Assumptions (T&amp;D)'!$C$23,Model!$AB$2866)</f>
        <v>-0.03857157076</v>
      </c>
      <c r="AL2946" s="373">
        <f>IPMT('Assumptions (T&amp;D)'!$C$20,Model!AG$1,'Assumptions (T&amp;D)'!$C$23,Model!$AB$2866)</f>
        <v>-0.03286509526</v>
      </c>
      <c r="AM2946" s="373">
        <f>IPMT('Assumptions (T&amp;D)'!$C$20,Model!AH$1,'Assumptions (T&amp;D)'!$C$23,Model!$AB$2866)</f>
        <v>-0.02688756218</v>
      </c>
      <c r="AN2946" s="373">
        <f>IPMT('Assumptions (T&amp;D)'!$C$20,Model!AI$1,'Assumptions (T&amp;D)'!$C$23,Model!$AB$2866)</f>
        <v>-0.02062609628</v>
      </c>
      <c r="AO2946" s="373">
        <f>IPMT('Assumptions (T&amp;D)'!$C$20,Model!AJ$1,'Assumptions (T&amp;D)'!$C$23,Model!$AB$2866)</f>
        <v>-0.01406721074</v>
      </c>
      <c r="AP2946" s="373">
        <f>IPMT('Assumptions (T&amp;D)'!$C$20,Model!AK$1,'Assumptions (T&amp;D)'!$C$23,Model!$AB$2866)</f>
        <v>-0.007196778145</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-0.08215496767</v>
      </c>
      <c r="AD2947" s="373">
        <f>IPMT('Assumptions (T&amp;D)'!$C$20,Model!X$1,'Assumptions (T&amp;D)'!$C$23,Model!$AC$2866)</f>
        <v>-0.07827551689</v>
      </c>
      <c r="AE2947" s="373">
        <f>IPMT('Assumptions (T&amp;D)'!$C$20,Model!Y$1,'Assumptions (T&amp;D)'!$C$23,Model!$AC$2866)</f>
        <v>-0.07421179221</v>
      </c>
      <c r="AF2947" s="373">
        <f>IPMT('Assumptions (T&amp;D)'!$C$20,Model!Z$1,'Assumptions (T&amp;D)'!$C$23,Model!$AC$2866)</f>
        <v>-0.06995504061</v>
      </c>
      <c r="AG2947" s="373">
        <f>IPMT('Assumptions (T&amp;D)'!$C$20,Model!AA$1,'Assumptions (T&amp;D)'!$C$23,Model!$AC$2866)</f>
        <v>-0.0654960933</v>
      </c>
      <c r="AH2947" s="373">
        <f>IPMT('Assumptions (T&amp;D)'!$C$20,Model!AB$1,'Assumptions (T&amp;D)'!$C$23,Model!$AC$2866)</f>
        <v>-0.060825346</v>
      </c>
      <c r="AI2947" s="373">
        <f>IPMT('Assumptions (T&amp;D)'!$C$20,Model!AC$1,'Assumptions (T&amp;D)'!$C$23,Model!$AC$2866)</f>
        <v>-0.0559327382</v>
      </c>
      <c r="AJ2947" s="373">
        <f>IPMT('Assumptions (T&amp;D)'!$C$20,Model!AD$1,'Assumptions (T&amp;D)'!$C$23,Model!$AC$2866)</f>
        <v>-0.05080773153</v>
      </c>
      <c r="AK2947" s="373">
        <f>IPMT('Assumptions (T&amp;D)'!$C$20,Model!AE$1,'Assumptions (T&amp;D)'!$C$23,Model!$AC$2866)</f>
        <v>-0.04543928704</v>
      </c>
      <c r="AL2947" s="373">
        <f>IPMT('Assumptions (T&amp;D)'!$C$20,Model!AF$1,'Assumptions (T&amp;D)'!$C$23,Model!$AC$2866)</f>
        <v>-0.03981584144</v>
      </c>
      <c r="AM2947" s="373">
        <f>IPMT('Assumptions (T&amp;D)'!$C$20,Model!AG$1,'Assumptions (T&amp;D)'!$C$23,Model!$AC$2866)</f>
        <v>-0.03392528218</v>
      </c>
      <c r="AN2947" s="373">
        <f>IPMT('Assumptions (T&amp;D)'!$C$20,Model!AH$1,'Assumptions (T&amp;D)'!$C$23,Model!$AC$2866)</f>
        <v>-0.02775492134</v>
      </c>
      <c r="AO2947" s="373">
        <f>IPMT('Assumptions (T&amp;D)'!$C$20,Model!AI$1,'Assumptions (T&amp;D)'!$C$23,Model!$AC$2866)</f>
        <v>-0.02129146837</v>
      </c>
      <c r="AP2947" s="373">
        <f>IPMT('Assumptions (T&amp;D)'!$C$20,Model!AJ$1,'Assumptions (T&amp;D)'!$C$23,Model!$AC$2866)</f>
        <v>-0.01452100139</v>
      </c>
      <c r="AQ2947" s="373">
        <f>IPMT('Assumptions (T&amp;D)'!$C$20,Model!AK$1,'Assumptions (T&amp;D)'!$C$23,Model!$AC$2866)</f>
        <v>-0.007428937217</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-0.08479272726</v>
      </c>
      <c r="AE2948" s="373">
        <f>IPMT('Assumptions (T&amp;D)'!$C$20,Model!X$1,'Assumptions (T&amp;D)'!$C$23,Model!$AD$2866)</f>
        <v>-0.08078871849</v>
      </c>
      <c r="AF2948" s="373">
        <f>IPMT('Assumptions (T&amp;D)'!$C$20,Model!Y$1,'Assumptions (T&amp;D)'!$C$23,Model!$AD$2866)</f>
        <v>-0.0765945193</v>
      </c>
      <c r="AG2948" s="373">
        <f>IPMT('Assumptions (T&amp;D)'!$C$20,Model!Z$1,'Assumptions (T&amp;D)'!$C$23,Model!$AD$2866)</f>
        <v>-0.07220109566</v>
      </c>
      <c r="AH2948" s="373">
        <f>IPMT('Assumptions (T&amp;D)'!$C$20,Model!AA$1,'Assumptions (T&amp;D)'!$C$23,Model!$AD$2866)</f>
        <v>-0.06759898438</v>
      </c>
      <c r="AI2948" s="373">
        <f>IPMT('Assumptions (T&amp;D)'!$C$20,Model!AB$1,'Assumptions (T&amp;D)'!$C$23,Model!$AD$2866)</f>
        <v>-0.06277827282</v>
      </c>
      <c r="AJ2948" s="373">
        <f>IPMT('Assumptions (T&amp;D)'!$C$20,Model!AC$1,'Assumptions (T&amp;D)'!$C$23,Model!$AD$2866)</f>
        <v>-0.05772857747</v>
      </c>
      <c r="AK2948" s="373">
        <f>IPMT('Assumptions (T&amp;D)'!$C$20,Model!AD$1,'Assumptions (T&amp;D)'!$C$23,Model!$AD$2866)</f>
        <v>-0.05243902158</v>
      </c>
      <c r="AL2948" s="373">
        <f>IPMT('Assumptions (T&amp;D)'!$C$20,Model!AE$1,'Assumptions (T&amp;D)'!$C$23,Model!$AD$2866)</f>
        <v>-0.04689821179</v>
      </c>
      <c r="AM2948" s="373">
        <f>IPMT('Assumptions (T&amp;D)'!$C$20,Model!AF$1,'Assumptions (T&amp;D)'!$C$23,Model!$AD$2866)</f>
        <v>-0.04109421353</v>
      </c>
      <c r="AN2948" s="373">
        <f>IPMT('Assumptions (T&amp;D)'!$C$20,Model!AG$1,'Assumptions (T&amp;D)'!$C$23,Model!$AD$2866)</f>
        <v>-0.03501452536</v>
      </c>
      <c r="AO2948" s="373">
        <f>IPMT('Assumptions (T&amp;D)'!$C$20,Model!AH$1,'Assumptions (T&amp;D)'!$C$23,Model!$AD$2866)</f>
        <v>-0.028646052</v>
      </c>
      <c r="AP2948" s="373">
        <f>IPMT('Assumptions (T&amp;D)'!$C$20,Model!AI$1,'Assumptions (T&amp;D)'!$C$23,Model!$AD$2866)</f>
        <v>-0.02197507615</v>
      </c>
      <c r="AQ2948" s="373">
        <f>IPMT('Assumptions (T&amp;D)'!$C$20,Model!AJ$1,'Assumptions (T&amp;D)'!$C$23,Model!$AD$2866)</f>
        <v>-0.01498722895</v>
      </c>
      <c r="AR2948" s="373">
        <f>IPMT('Assumptions (T&amp;D)'!$C$20,Model!AK$1,'Assumptions (T&amp;D)'!$C$23,Model!$AD$2866)</f>
        <v>-0.007667459013</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-0.08750262867</v>
      </c>
      <c r="AF2949" s="373">
        <f>IPMT('Assumptions (T&amp;D)'!$C$20,Model!X$1,'Assumptions (T&amp;D)'!$C$23,Model!$AE$2866)</f>
        <v>-0.08337065528</v>
      </c>
      <c r="AG2949" s="373">
        <f>IPMT('Assumptions (T&amp;D)'!$C$20,Model!Y$1,'Assumptions (T&amp;D)'!$C$23,Model!$AE$2866)</f>
        <v>-0.07904241316</v>
      </c>
      <c r="AH2949" s="373">
        <f>IPMT('Assumptions (T&amp;D)'!$C$20,Model!Z$1,'Assumptions (T&amp;D)'!$C$23,Model!$AE$2866)</f>
        <v>-0.07450857953</v>
      </c>
      <c r="AI2949" s="373">
        <f>IPMT('Assumptions (T&amp;D)'!$C$20,Model!AA$1,'Assumptions (T&amp;D)'!$C$23,Model!$AE$2866)</f>
        <v>-0.06975938881</v>
      </c>
      <c r="AJ2949" s="373">
        <f>IPMT('Assumptions (T&amp;D)'!$C$20,Model!AB$1,'Assumptions (T&amp;D)'!$C$23,Model!$AE$2866)</f>
        <v>-0.06478461152</v>
      </c>
      <c r="AK2949" s="373">
        <f>IPMT('Assumptions (T&amp;D)'!$C$20,Model!AC$1,'Assumptions (T&amp;D)'!$C$23,Model!$AE$2866)</f>
        <v>-0.05957353232</v>
      </c>
      <c r="AL2949" s="373">
        <f>IPMT('Assumptions (T&amp;D)'!$C$20,Model!AD$1,'Assumptions (T&amp;D)'!$C$23,Model!$AE$2866)</f>
        <v>-0.05411492685</v>
      </c>
      <c r="AM2949" s="373">
        <f>IPMT('Assumptions (T&amp;D)'!$C$20,Model!AE$1,'Assumptions (T&amp;D)'!$C$23,Model!$AE$2866)</f>
        <v>-0.04839703762</v>
      </c>
      <c r="AN2949" s="373">
        <f>IPMT('Assumptions (T&amp;D)'!$C$20,Model!AF$1,'Assumptions (T&amp;D)'!$C$23,Model!$AE$2866)</f>
        <v>-0.04240754866</v>
      </c>
      <c r="AO2949" s="373">
        <f>IPMT('Assumptions (T&amp;D)'!$C$20,Model!AG$1,'Assumptions (T&amp;D)'!$C$23,Model!$AE$2866)</f>
        <v>-0.03613355897</v>
      </c>
      <c r="AP2949" s="373">
        <f>IPMT('Assumptions (T&amp;D)'!$C$20,Model!AH$1,'Assumptions (T&amp;D)'!$C$23,Model!$AE$2866)</f>
        <v>-0.02956155477</v>
      </c>
      <c r="AQ2949" s="373">
        <f>IPMT('Assumptions (T&amp;D)'!$C$20,Model!AI$1,'Assumptions (T&amp;D)'!$C$23,Model!$AE$2866)</f>
        <v>-0.02267738037</v>
      </c>
      <c r="AR2949" s="373">
        <f>IPMT('Assumptions (T&amp;D)'!$C$20,Model!AJ$1,'Assumptions (T&amp;D)'!$C$23,Model!$AE$2866)</f>
        <v>-0.01546620768</v>
      </c>
      <c r="AS2949" s="373">
        <f>IPMT('Assumptions (T&amp;D)'!$C$20,Model!AK$1,'Assumptions (T&amp;D)'!$C$23,Model!$AE$2866)</f>
        <v>-0.007912504298</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-0.09028649252</v>
      </c>
      <c r="AG2950" s="373">
        <f>IPMT('Assumptions (T&amp;D)'!$C$20,Model!X$1,'Assumptions (T&amp;D)'!$C$23,Model!$AF$2866)</f>
        <v>-0.08602306192</v>
      </c>
      <c r="AH2950" s="373">
        <f>IPMT('Assumptions (T&amp;D)'!$C$20,Model!Y$1,'Assumptions (T&amp;D)'!$C$23,Model!$AF$2866)</f>
        <v>-0.08155711837</v>
      </c>
      <c r="AI2950" s="373">
        <f>IPMT('Assumptions (T&amp;D)'!$C$20,Model!Z$1,'Assumptions (T&amp;D)'!$C$23,Model!$AF$2866)</f>
        <v>-0.0768790425</v>
      </c>
      <c r="AJ2950" s="373">
        <f>IPMT('Assumptions (T&amp;D)'!$C$20,Model!AA$1,'Assumptions (T&amp;D)'!$C$23,Model!$AF$2866)</f>
        <v>-0.07197875802</v>
      </c>
      <c r="AK2950" s="373">
        <f>IPMT('Assumptions (T&amp;D)'!$C$20,Model!AB$1,'Assumptions (T&amp;D)'!$C$23,Model!$AF$2866)</f>
        <v>-0.06684571004</v>
      </c>
      <c r="AL2950" s="373">
        <f>IPMT('Assumptions (T&amp;D)'!$C$20,Model!AC$1,'Assumptions (T&amp;D)'!$C$23,Model!$AF$2866)</f>
        <v>-0.06146884227</v>
      </c>
      <c r="AM2950" s="373">
        <f>IPMT('Assumptions (T&amp;D)'!$C$20,Model!AD$1,'Assumptions (T&amp;D)'!$C$23,Model!$AF$2866)</f>
        <v>-0.05583657328</v>
      </c>
      <c r="AN2950" s="373">
        <f>IPMT('Assumptions (T&amp;D)'!$C$20,Model!AE$1,'Assumptions (T&amp;D)'!$C$23,Model!$AF$2866)</f>
        <v>-0.04993677152</v>
      </c>
      <c r="AO2950" s="373">
        <f>IPMT('Assumptions (T&amp;D)'!$C$20,Model!AF$1,'Assumptions (T&amp;D)'!$C$23,Model!$AF$2866)</f>
        <v>-0.04375672918</v>
      </c>
      <c r="AP2950" s="373">
        <f>IPMT('Assumptions (T&amp;D)'!$C$20,Model!AG$1,'Assumptions (T&amp;D)'!$C$23,Model!$AF$2866)</f>
        <v>-0.03728313482</v>
      </c>
      <c r="AQ2950" s="373">
        <f>IPMT('Assumptions (T&amp;D)'!$C$20,Model!AH$1,'Assumptions (T&amp;D)'!$C$23,Model!$AF$2866)</f>
        <v>-0.03050204473</v>
      </c>
      <c r="AR2950" s="373">
        <f>IPMT('Assumptions (T&amp;D)'!$C$20,Model!AI$1,'Assumptions (T&amp;D)'!$C$23,Model!$AF$2866)</f>
        <v>-0.02339885286</v>
      </c>
      <c r="AS2950" s="373">
        <f>IPMT('Assumptions (T&amp;D)'!$C$20,Model!AJ$1,'Assumptions (T&amp;D)'!$C$23,Model!$AF$2866)</f>
        <v>-0.01595825938</v>
      </c>
      <c r="AT2950" s="373">
        <f>IPMT('Assumptions (T&amp;D)'!$C$20,Model!AK$1,'Assumptions (T&amp;D)'!$C$23,Model!$AF$2866)</f>
        <v>-0.008164237703</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-0.09314618321</v>
      </c>
      <c r="AH2951" s="373">
        <f>IPMT('Assumptions (T&amp;D)'!$C$20,Model!X$1,'Assumptions (T&amp;D)'!$C$23,Model!$AG$2866)</f>
        <v>-0.08874771477</v>
      </c>
      <c r="AI2951" s="373">
        <f>IPMT('Assumptions (T&amp;D)'!$C$20,Model!Y$1,'Assumptions (T&amp;D)'!$C$23,Model!$AG$2866)</f>
        <v>-0.08414031909</v>
      </c>
      <c r="AJ2951" s="373">
        <f>IPMT('Assumptions (T&amp;D)'!$C$20,Model!Z$1,'Assumptions (T&amp;D)'!$C$23,Model!$AG$2866)</f>
        <v>-0.0793140721</v>
      </c>
      <c r="AK2951" s="373">
        <f>IPMT('Assumptions (T&amp;D)'!$C$20,Model!AA$1,'Assumptions (T&amp;D)'!$C$23,Model!$AG$2866)</f>
        <v>-0.07425857839</v>
      </c>
      <c r="AL2951" s="373">
        <f>IPMT('Assumptions (T&amp;D)'!$C$20,Model!AB$1,'Assumptions (T&amp;D)'!$C$23,Model!$AG$2866)</f>
        <v>-0.06896294872</v>
      </c>
      <c r="AM2951" s="373">
        <f>IPMT('Assumptions (T&amp;D)'!$C$20,Model!AC$1,'Assumptions (T&amp;D)'!$C$23,Model!$AG$2866)</f>
        <v>-0.06341577665</v>
      </c>
      <c r="AN2951" s="373">
        <f>IPMT('Assumptions (T&amp;D)'!$C$20,Model!AD$1,'Assumptions (T&amp;D)'!$C$23,Model!$AG$2866)</f>
        <v>-0.0576051139</v>
      </c>
      <c r="AO2951" s="373">
        <f>IPMT('Assumptions (T&amp;D)'!$C$20,Model!AE$1,'Assumptions (T&amp;D)'!$C$23,Model!$AG$2866)</f>
        <v>-0.05151844467</v>
      </c>
      <c r="AP2951" s="373">
        <f>IPMT('Assumptions (T&amp;D)'!$C$20,Model!AF$1,'Assumptions (T&amp;D)'!$C$23,Model!$AG$2866)</f>
        <v>-0.04514265865</v>
      </c>
      <c r="AQ2951" s="373">
        <f>IPMT('Assumptions (T&amp;D)'!$C$20,Model!AG$1,'Assumptions (T&amp;D)'!$C$23,Model!$AG$2866)</f>
        <v>-0.0384640228</v>
      </c>
      <c r="AR2951" s="373">
        <f>IPMT('Assumptions (T&amp;D)'!$C$20,Model!AH$1,'Assumptions (T&amp;D)'!$C$23,Model!$AG$2866)</f>
        <v>-0.03146815174</v>
      </c>
      <c r="AS2951" s="373">
        <f>IPMT('Assumptions (T&amp;D)'!$C$20,Model!AI$1,'Assumptions (T&amp;D)'!$C$23,Model!$AG$2866)</f>
        <v>-0.02413997681</v>
      </c>
      <c r="AT2951" s="373">
        <f>IPMT('Assumptions (T&amp;D)'!$C$20,Model!AJ$1,'Assumptions (T&amp;D)'!$C$23,Model!$AG$2866)</f>
        <v>-0.01646371356</v>
      </c>
      <c r="AU2951" s="373">
        <f>IPMT('Assumptions (T&amp;D)'!$C$20,Model!AK$1,'Assumptions (T&amp;D)'!$C$23,Model!$AG$2866)</f>
        <v>-0.008422827819</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-0.09608360994</v>
      </c>
      <c r="AI2952" s="373">
        <f>IPMT('Assumptions (T&amp;D)'!$C$20,Model!X$1,'Assumptions (T&amp;D)'!$C$23,Model!$AH$2866)</f>
        <v>-0.09154643288</v>
      </c>
      <c r="AJ2952" s="373">
        <f>IPMT('Assumptions (T&amp;D)'!$C$20,Model!Y$1,'Assumptions (T&amp;D)'!$C$23,Model!$AH$2866)</f>
        <v>-0.08679373991</v>
      </c>
      <c r="AK2952" s="373">
        <f>IPMT('Assumptions (T&amp;D)'!$C$20,Model!Z$1,'Assumptions (T&amp;D)'!$C$23,Model!$AH$2866)</f>
        <v>-0.08181529402</v>
      </c>
      <c r="AL2952" s="373">
        <f>IPMT('Assumptions (T&amp;D)'!$C$20,Model!AA$1,'Assumptions (T&amp;D)'!$C$23,Model!$AH$2866)</f>
        <v>-0.07660037196</v>
      </c>
      <c r="AM2952" s="373">
        <f>IPMT('Assumptions (T&amp;D)'!$C$20,Model!AB$1,'Assumptions (T&amp;D)'!$C$23,Model!$AH$2866)</f>
        <v>-0.07113774109</v>
      </c>
      <c r="AN2952" s="373">
        <f>IPMT('Assumptions (T&amp;D)'!$C$20,Model!AC$1,'Assumptions (T&amp;D)'!$C$23,Model!$AH$2866)</f>
        <v>-0.06541563526</v>
      </c>
      <c r="AO2952" s="373">
        <f>IPMT('Assumptions (T&amp;D)'!$C$20,Model!AD$1,'Assumptions (T&amp;D)'!$C$23,Model!$AH$2866)</f>
        <v>-0.05942172941</v>
      </c>
      <c r="AP2952" s="373">
        <f>IPMT('Assumptions (T&amp;D)'!$C$20,Model!AE$1,'Assumptions (T&amp;D)'!$C$23,Model!$AH$2866)</f>
        <v>-0.05314311302</v>
      </c>
      <c r="AQ2952" s="373">
        <f>IPMT('Assumptions (T&amp;D)'!$C$20,Model!AF$1,'Assumptions (T&amp;D)'!$C$23,Model!$AH$2866)</f>
        <v>-0.04656626236</v>
      </c>
      <c r="AR2952" s="373">
        <f>IPMT('Assumptions (T&amp;D)'!$C$20,Model!AG$1,'Assumptions (T&amp;D)'!$C$23,Model!$AH$2866)</f>
        <v>-0.03967701129</v>
      </c>
      <c r="AS2952" s="373">
        <f>IPMT('Assumptions (T&amp;D)'!$C$20,Model!AH$1,'Assumptions (T&amp;D)'!$C$23,Model!$AH$2866)</f>
        <v>-0.03246052079</v>
      </c>
      <c r="AT2952" s="373">
        <f>IPMT('Assumptions (T&amp;D)'!$C$20,Model!AI$1,'Assumptions (T&amp;D)'!$C$23,Model!$AH$2866)</f>
        <v>-0.024901247</v>
      </c>
      <c r="AU2952" s="373">
        <f>IPMT('Assumptions (T&amp;D)'!$C$20,Model!AJ$1,'Assumptions (T&amp;D)'!$C$23,Model!$AH$2866)</f>
        <v>-0.0169829077</v>
      </c>
      <c r="AV2952" s="373">
        <f>IPMT('Assumptions (T&amp;D)'!$C$20,Model!AK$1,'Assumptions (T&amp;D)'!$C$23,Model!$AH$2866)</f>
        <v>-0.008688447286</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-0.09910072773</v>
      </c>
      <c r="AJ2953" s="373">
        <f>IPMT('Assumptions (T&amp;D)'!$C$20,Model!X$1,'Assumptions (T&amp;D)'!$C$23,Model!$AI$2866)</f>
        <v>-0.09442107895</v>
      </c>
      <c r="AK2953" s="373">
        <f>IPMT('Assumptions (T&amp;D)'!$C$20,Model!Y$1,'Assumptions (T&amp;D)'!$C$23,Model!$AI$2866)</f>
        <v>-0.08951914685</v>
      </c>
      <c r="AL2953" s="373">
        <f>IPMT('Assumptions (T&amp;D)'!$C$20,Model!Z$1,'Assumptions (T&amp;D)'!$C$23,Model!$AI$2866)</f>
        <v>-0.08438437297</v>
      </c>
      <c r="AM2953" s="373">
        <f>IPMT('Assumptions (T&amp;D)'!$C$20,Model!AA$1,'Assumptions (T&amp;D)'!$C$23,Model!$AI$2866)</f>
        <v>-0.07900569733</v>
      </c>
      <c r="AN2953" s="373">
        <f>IPMT('Assumptions (T&amp;D)'!$C$20,Model!AB$1,'Assumptions (T&amp;D)'!$C$23,Model!$AI$2866)</f>
        <v>-0.07337153461</v>
      </c>
      <c r="AO2953" s="373">
        <f>IPMT('Assumptions (T&amp;D)'!$C$20,Model!AC$1,'Assumptions (T&amp;D)'!$C$23,Model!$AI$2866)</f>
        <v>-0.06746974915</v>
      </c>
      <c r="AP2953" s="373">
        <f>IPMT('Assumptions (T&amp;D)'!$C$20,Model!AD$1,'Assumptions (T&amp;D)'!$C$23,Model!$AI$2866)</f>
        <v>-0.06128762888</v>
      </c>
      <c r="AQ2953" s="373">
        <f>IPMT('Assumptions (T&amp;D)'!$C$20,Model!AE$1,'Assumptions (T&amp;D)'!$C$23,Model!$AI$2866)</f>
        <v>-0.0548118579</v>
      </c>
      <c r="AR2953" s="373">
        <f>IPMT('Assumptions (T&amp;D)'!$C$20,Model!AF$1,'Assumptions (T&amp;D)'!$C$23,Model!$AI$2866)</f>
        <v>-0.0480284878</v>
      </c>
      <c r="AS2953" s="373">
        <f>IPMT('Assumptions (T&amp;D)'!$C$20,Model!AG$1,'Assumptions (T&amp;D)'!$C$23,Model!$AI$2866)</f>
        <v>-0.04092290762</v>
      </c>
      <c r="AT2953" s="373">
        <f>IPMT('Assumptions (T&amp;D)'!$C$20,Model!AH$1,'Assumptions (T&amp;D)'!$C$23,Model!$AI$2866)</f>
        <v>-0.03347981238</v>
      </c>
      <c r="AU2953" s="373">
        <f>IPMT('Assumptions (T&amp;D)'!$C$20,Model!AI$1,'Assumptions (T&amp;D)'!$C$23,Model!$AI$2866)</f>
        <v>-0.02568317011</v>
      </c>
      <c r="AV2953" s="373">
        <f>IPMT('Assumptions (T&amp;D)'!$C$20,Model!AJ$1,'Assumptions (T&amp;D)'!$C$23,Model!$AI$2866)</f>
        <v>-0.01751618734</v>
      </c>
      <c r="AW2953" s="373">
        <f>IPMT('Assumptions (T&amp;D)'!$C$20,Model!AK$1,'Assumptions (T&amp;D)'!$C$23,Model!$AI$2866)</f>
        <v>-0.00896127289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-0.1021995385</v>
      </c>
      <c r="AK2954" s="373">
        <f>IPMT('Assumptions (T&amp;D)'!$C$20,Model!X$1,'Assumptions (T&amp;D)'!$C$23,Model!$AJ$2866)</f>
        <v>-0.09737356038</v>
      </c>
      <c r="AL2954" s="373">
        <f>IPMT('Assumptions (T&amp;D)'!$C$20,Model!Y$1,'Assumptions (T&amp;D)'!$C$23,Model!$AJ$2866)</f>
        <v>-0.09231834827</v>
      </c>
      <c r="AM2954" s="373">
        <f>IPMT('Assumptions (T&amp;D)'!$C$20,Model!Z$1,'Assumptions (T&amp;D)'!$C$23,Model!$AJ$2866)</f>
        <v>-0.08702301359</v>
      </c>
      <c r="AN2954" s="373">
        <f>IPMT('Assumptions (T&amp;D)'!$C$20,Model!AA$1,'Assumptions (T&amp;D)'!$C$23,Model!$AJ$2866)</f>
        <v>-0.08147615051</v>
      </c>
      <c r="AO2954" s="373">
        <f>IPMT('Assumptions (T&amp;D)'!$C$20,Model!AB$1,'Assumptions (T&amp;D)'!$C$23,Model!$AJ$2866)</f>
        <v>-0.07566581143</v>
      </c>
      <c r="AP2954" s="373">
        <f>IPMT('Assumptions (T&amp;D)'!$C$20,Model!AC$1,'Assumptions (T&amp;D)'!$C$23,Model!$AJ$2866)</f>
        <v>-0.06957948125</v>
      </c>
      <c r="AQ2954" s="373">
        <f>IPMT('Assumptions (T&amp;D)'!$C$20,Model!AD$1,'Assumptions (T&amp;D)'!$C$23,Model!$AJ$2866)</f>
        <v>-0.06320405038</v>
      </c>
      <c r="AR2954" s="373">
        <f>IPMT('Assumptions (T&amp;D)'!$C$20,Model!AE$1,'Assumptions (T&amp;D)'!$C$23,Model!$AJ$2866)</f>
        <v>-0.05652578655</v>
      </c>
      <c r="AS2954" s="373">
        <f>IPMT('Assumptions (T&amp;D)'!$C$20,Model!AF$1,'Assumptions (T&amp;D)'!$C$23,Model!$AJ$2866)</f>
        <v>-0.04953030519</v>
      </c>
      <c r="AT2954" s="373">
        <f>IPMT('Assumptions (T&amp;D)'!$C$20,Model!AG$1,'Assumptions (T&amp;D)'!$C$23,Model!$AJ$2866)</f>
        <v>-0.04220253846</v>
      </c>
      <c r="AU2954" s="373">
        <f>IPMT('Assumptions (T&amp;D)'!$C$20,Model!AH$1,'Assumptions (T&amp;D)'!$C$23,Model!$AJ$2866)</f>
        <v>-0.03452670281</v>
      </c>
      <c r="AV2954" s="373">
        <f>IPMT('Assumptions (T&amp;D)'!$C$20,Model!AI$1,'Assumptions (T&amp;D)'!$C$23,Model!$AJ$2866)</f>
        <v>-0.02648626497</v>
      </c>
      <c r="AW2954" s="373">
        <f>IPMT('Assumptions (T&amp;D)'!$C$20,Model!AJ$1,'Assumptions (T&amp;D)'!$C$23,Model!$AJ$2866)</f>
        <v>-0.01806390633</v>
      </c>
      <c r="AX2954" s="373">
        <f>IPMT('Assumptions (T&amp;D)'!$C$20,Model!AK$1,'Assumptions (T&amp;D)'!$C$23,Model!$AJ$2866)</f>
        <v>-0.009241485656</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-0.1053820922</v>
      </c>
      <c r="AL2955" s="373">
        <f>IPMT('Assumptions (T&amp;D)'!$C$20,Model!X$1,'Assumptions (T&amp;D)'!$C$23,Model!$AK$2866)</f>
        <v>-0.1004058303</v>
      </c>
      <c r="AM2955" s="373">
        <f>IPMT('Assumptions (T&amp;D)'!$C$20,Model!Y$1,'Assumptions (T&amp;D)'!$C$23,Model!$AK$2866)</f>
        <v>-0.0951931959</v>
      </c>
      <c r="AN2955" s="373">
        <f>IPMT('Assumptions (T&amp;D)'!$C$20,Model!Z$1,'Assumptions (T&amp;D)'!$C$23,Model!$AK$2866)</f>
        <v>-0.08973296138</v>
      </c>
      <c r="AO2955" s="373">
        <f>IPMT('Assumptions (T&amp;D)'!$C$20,Model!AA$1,'Assumptions (T&amp;D)'!$C$23,Model!$AK$2866)</f>
        <v>-0.08401336573</v>
      </c>
      <c r="AP2955" s="373">
        <f>IPMT('Assumptions (T&amp;D)'!$C$20,Model!AB$1,'Assumptions (T&amp;D)'!$C$23,Model!$AK$2866)</f>
        <v>-0.07802208928</v>
      </c>
      <c r="AQ2955" s="373">
        <f>IPMT('Assumptions (T&amp;D)'!$C$20,Model!AC$1,'Assumptions (T&amp;D)'!$C$23,Model!$AK$2866)</f>
        <v>-0.07174622719</v>
      </c>
      <c r="AR2955" s="373">
        <f>IPMT('Assumptions (T&amp;D)'!$C$20,Model!AD$1,'Assumptions (T&amp;D)'!$C$23,Model!$AK$2866)</f>
        <v>-0.06517226166</v>
      </c>
      <c r="AS2955" s="373">
        <f>IPMT('Assumptions (T&amp;D)'!$C$20,Model!AE$1,'Assumptions (T&amp;D)'!$C$23,Model!$AK$2866)</f>
        <v>-0.05828603277</v>
      </c>
      <c r="AT2955" s="373">
        <f>IPMT('Assumptions (T&amp;D)'!$C$20,Model!AF$1,'Assumptions (T&amp;D)'!$C$23,Model!$AK$2866)</f>
        <v>-0.05107270801</v>
      </c>
      <c r="AU2955" s="373">
        <f>IPMT('Assumptions (T&amp;D)'!$C$20,Model!AG$1,'Assumptions (T&amp;D)'!$C$23,Model!$AK$2866)</f>
        <v>-0.04351675031</v>
      </c>
      <c r="AV2955" s="373">
        <f>IPMT('Assumptions (T&amp;D)'!$C$20,Model!AH$1,'Assumptions (T&amp;D)'!$C$23,Model!$AK$2866)</f>
        <v>-0.03560188463</v>
      </c>
      <c r="AW2955" s="373">
        <f>IPMT('Assumptions (T&amp;D)'!$C$20,Model!AI$1,'Assumptions (T&amp;D)'!$C$23,Model!$AK$2866)</f>
        <v>-0.02731106283</v>
      </c>
      <c r="AX2955" s="373">
        <f>IPMT('Assumptions (T&amp;D)'!$C$20,Model!AJ$1,'Assumptions (T&amp;D)'!$C$23,Model!$AK$2866)</f>
        <v>-0.01862642699</v>
      </c>
      <c r="AY2955" s="373">
        <f>IPMT('Assumptions (T&amp;D)'!$C$20,Model!AK$1,'Assumptions (T&amp;D)'!$C$23,Model!$AK$2866)</f>
        <v>-0.009529270952</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-0.1086504879</v>
      </c>
      <c r="AM2956" s="373">
        <f>IPMT('Assumptions (T&amp;D)'!$C$20,Model!X$1,'Assumptions (T&amp;D)'!$C$23,Model!$AL$2866)</f>
        <v>-0.1035198886</v>
      </c>
      <c r="AN2956" s="373">
        <f>IPMT('Assumptions (T&amp;D)'!$C$20,Model!Y$1,'Assumptions (T&amp;D)'!$C$23,Model!$AL$2866)</f>
        <v>-0.09814558582</v>
      </c>
      <c r="AO2956" s="373">
        <f>IPMT('Assumptions (T&amp;D)'!$C$20,Model!Z$1,'Assumptions (T&amp;D)'!$C$23,Model!$AL$2866)</f>
        <v>-0.09251600368</v>
      </c>
      <c r="AP2956" s="373">
        <f>IPMT('Assumptions (T&amp;D)'!$C$20,Model!AA$1,'Assumptions (T&amp;D)'!$C$23,Model!$AL$2866)</f>
        <v>-0.08661901639</v>
      </c>
      <c r="AQ2956" s="373">
        <f>IPMT('Assumptions (T&amp;D)'!$C$20,Model!AB$1,'Assumptions (T&amp;D)'!$C$23,Model!$AL$2866)</f>
        <v>-0.0804419222</v>
      </c>
      <c r="AR2956" s="373">
        <f>IPMT('Assumptions (T&amp;D)'!$C$20,Model!AC$1,'Assumptions (T&amp;D)'!$C$23,Model!$AL$2866)</f>
        <v>-0.07397141604</v>
      </c>
      <c r="AS2956" s="373">
        <f>IPMT('Assumptions (T&amp;D)'!$C$20,Model!AD$1,'Assumptions (T&amp;D)'!$C$23,Model!$AL$2866)</f>
        <v>-0.06719356084</v>
      </c>
      <c r="AT2956" s="373">
        <f>IPMT('Assumptions (T&amp;D)'!$C$20,Model!AE$1,'Assumptions (T&amp;D)'!$C$23,Model!$AL$2866)</f>
        <v>-0.06009375751</v>
      </c>
      <c r="AU2956" s="373">
        <f>IPMT('Assumptions (T&amp;D)'!$C$20,Model!AF$1,'Assumptions (T&amp;D)'!$C$23,Model!$AL$2866)</f>
        <v>-0.05265671353</v>
      </c>
      <c r="AV2956" s="373">
        <f>IPMT('Assumptions (T&amp;D)'!$C$20,Model!AG$1,'Assumptions (T&amp;D)'!$C$23,Model!$AL$2866)</f>
        <v>-0.04486640996</v>
      </c>
      <c r="AW2956" s="373">
        <f>IPMT('Assumptions (T&amp;D)'!$C$20,Model!AH$1,'Assumptions (T&amp;D)'!$C$23,Model!$AL$2866)</f>
        <v>-0.03670606697</v>
      </c>
      <c r="AX2956" s="373">
        <f>IPMT('Assumptions (T&amp;D)'!$C$20,Model!AI$1,'Assumptions (T&amp;D)'!$C$23,Model!$AL$2866)</f>
        <v>-0.02815810768</v>
      </c>
      <c r="AY2956" s="373">
        <f>IPMT('Assumptions (T&amp;D)'!$C$20,Model!AJ$1,'Assumptions (T&amp;D)'!$C$23,Model!$AL$2866)</f>
        <v>-0.01920412033</v>
      </c>
      <c r="AZ2956" s="373">
        <f>IPMT('Assumptions (T&amp;D)'!$C$20,Model!AK$1,'Assumptions (T&amp;D)'!$C$23,Model!$AL$2866)</f>
        <v>-0.009824818582</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-0.1120068747</v>
      </c>
      <c r="AN2957" s="373">
        <f>IPMT('Assumptions (T&amp;D)'!$C$20,Model!X$1,'Assumptions (T&amp;D)'!$C$23,Model!$AM$2866)</f>
        <v>-0.106717783</v>
      </c>
      <c r="AO2957" s="373">
        <f>IPMT('Assumptions (T&amp;D)'!$C$20,Model!Y$1,'Assumptions (T&amp;D)'!$C$23,Model!$AM$2866)</f>
        <v>-0.1011774595</v>
      </c>
      <c r="AP2957" s="373">
        <f>IPMT('Assumptions (T&amp;D)'!$C$20,Model!Z$1,'Assumptions (T&amp;D)'!$C$23,Model!$AM$2866)</f>
        <v>-0.09537397058</v>
      </c>
      <c r="AQ2957" s="373">
        <f>IPMT('Assumptions (T&amp;D)'!$C$20,Model!AA$1,'Assumptions (T&amp;D)'!$C$23,Model!$AM$2866)</f>
        <v>-0.08929481594</v>
      </c>
      <c r="AR2957" s="373">
        <f>IPMT('Assumptions (T&amp;D)'!$C$20,Model!AB$1,'Assumptions (T&amp;D)'!$C$23,Model!$AM$2866)</f>
        <v>-0.08292690147</v>
      </c>
      <c r="AS2957" s="373">
        <f>IPMT('Assumptions (T&amp;D)'!$C$20,Model!AC$1,'Assumptions (T&amp;D)'!$C$23,Model!$AM$2866)</f>
        <v>-0.07625651105</v>
      </c>
      <c r="AT2957" s="373">
        <f>IPMT('Assumptions (T&amp;D)'!$C$20,Model!AD$1,'Assumptions (T&amp;D)'!$C$23,Model!$AM$2866)</f>
        <v>-0.06926927709</v>
      </c>
      <c r="AU2957" s="373">
        <f>IPMT('Assumptions (T&amp;D)'!$C$20,Model!AE$1,'Assumptions (T&amp;D)'!$C$23,Model!$AM$2866)</f>
        <v>-0.06195014952</v>
      </c>
      <c r="AV2957" s="373">
        <f>IPMT('Assumptions (T&amp;D)'!$C$20,Model!AF$1,'Assumptions (T&amp;D)'!$C$23,Model!$AM$2866)</f>
        <v>-0.05428336339</v>
      </c>
      <c r="AW2957" s="373">
        <f>IPMT('Assumptions (T&amp;D)'!$C$20,Model!AG$1,'Assumptions (T&amp;D)'!$C$23,Model!$AM$2866)</f>
        <v>-0.04625240491</v>
      </c>
      <c r="AX2957" s="373">
        <f>IPMT('Assumptions (T&amp;D)'!$C$20,Model!AH$1,'Assumptions (T&amp;D)'!$C$23,Model!$AM$2866)</f>
        <v>-0.03783997591</v>
      </c>
      <c r="AY2957" s="373">
        <f>IPMT('Assumptions (T&amp;D)'!$C$20,Model!AI$1,'Assumptions (T&amp;D)'!$C$23,Model!$AM$2866)</f>
        <v>-0.02902795653</v>
      </c>
      <c r="AZ2957" s="373">
        <f>IPMT('Assumptions (T&amp;D)'!$C$20,Model!AJ$1,'Assumptions (T&amp;D)'!$C$23,Model!$AM$2866)</f>
        <v>-0.01979736624</v>
      </c>
      <c r="BA2957" s="373">
        <f>IPMT('Assumptions (T&amp;D)'!$C$20,Model!AK$1,'Assumptions (T&amp;D)'!$C$23,Model!$AM$2866)</f>
        <v>-0.0101283229</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-0.1154534534</v>
      </c>
      <c r="AO2958" s="373">
        <f>IPMT('Assumptions (T&amp;D)'!$C$20,Model!X$1,'Assumptions (T&amp;D)'!$C$23,Model!$AN$2866)</f>
        <v>-0.1100016104</v>
      </c>
      <c r="AP2958" s="373">
        <f>IPMT('Assumptions (T&amp;D)'!$C$20,Model!Y$1,'Assumptions (T&amp;D)'!$C$23,Model!$AN$2866)</f>
        <v>-0.1042908048</v>
      </c>
      <c r="AQ2958" s="373">
        <f>IPMT('Assumptions (T&amp;D)'!$C$20,Model!Z$1,'Assumptions (T&amp;D)'!$C$23,Model!$AN$2866)</f>
        <v>-0.09830873596</v>
      </c>
      <c r="AR2958" s="373">
        <f>IPMT('Assumptions (T&amp;D)'!$C$20,Model!AA$1,'Assumptions (T&amp;D)'!$C$23,Model!$AN$2866)</f>
        <v>-0.09204251884</v>
      </c>
      <c r="AS2958" s="373">
        <f>IPMT('Assumptions (T&amp;D)'!$C$20,Model!AB$1,'Assumptions (T&amp;D)'!$C$23,Model!$AN$2866)</f>
        <v>-0.0854786564</v>
      </c>
      <c r="AT2958" s="373">
        <f>IPMT('Assumptions (T&amp;D)'!$C$20,Model!AC$1,'Assumptions (T&amp;D)'!$C$23,Model!$AN$2866)</f>
        <v>-0.0786030105</v>
      </c>
      <c r="AU2958" s="373">
        <f>IPMT('Assumptions (T&amp;D)'!$C$20,Model!AD$1,'Assumptions (T&amp;D)'!$C$23,Model!$AN$2866)</f>
        <v>-0.07140077141</v>
      </c>
      <c r="AV2958" s="373">
        <f>IPMT('Assumptions (T&amp;D)'!$C$20,Model!AE$1,'Assumptions (T&amp;D)'!$C$23,Model!$AN$2866)</f>
        <v>-0.06385642597</v>
      </c>
      <c r="AW2958" s="373">
        <f>IPMT('Assumptions (T&amp;D)'!$C$20,Model!AF$1,'Assumptions (T&amp;D)'!$C$23,Model!$AN$2866)</f>
        <v>-0.05595372412</v>
      </c>
      <c r="AX2958" s="373">
        <f>IPMT('Assumptions (T&amp;D)'!$C$20,Model!AG$1,'Assumptions (T&amp;D)'!$C$23,Model!$AN$2866)</f>
        <v>-0.04767564394</v>
      </c>
      <c r="AY2958" s="373">
        <f>IPMT('Assumptions (T&amp;D)'!$C$20,Model!AH$1,'Assumptions (T&amp;D)'!$C$23,Model!$AN$2866)</f>
        <v>-0.03900435494</v>
      </c>
      <c r="AZ2958" s="373">
        <f>IPMT('Assumptions (T&amp;D)'!$C$20,Model!AI$1,'Assumptions (T&amp;D)'!$C$23,Model!$AN$2866)</f>
        <v>-0.02992117972</v>
      </c>
      <c r="BA2958" s="373">
        <f>IPMT('Assumptions (T&amp;D)'!$C$20,Model!AJ$1,'Assumptions (T&amp;D)'!$C$23,Model!$AN$2866)</f>
        <v>-0.02040655368</v>
      </c>
      <c r="BB2958" s="373">
        <f>IPMT('Assumptions (T&amp;D)'!$C$20,Model!AK$1,'Assumptions (T&amp;D)'!$C$23,Model!$AN$2866)</f>
        <v>-0.01043998289</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-0.1189924773</v>
      </c>
      <c r="AP2959" s="373">
        <f>IPMT('Assumptions (T&amp;D)'!$C$20,Model!X$1,'Assumptions (T&amp;D)'!$C$23,Model!$AO$2866)</f>
        <v>-0.1133735176</v>
      </c>
      <c r="AQ2959" s="373">
        <f>IPMT('Assumptions (T&amp;D)'!$C$20,Model!Y$1,'Assumptions (T&amp;D)'!$C$23,Model!$AO$2866)</f>
        <v>-0.1074876572</v>
      </c>
      <c r="AR2959" s="373">
        <f>IPMT('Assumptions (T&amp;D)'!$C$20,Model!Z$1,'Assumptions (T&amp;D)'!$C$23,Model!$AO$2866)</f>
        <v>-0.1013222185</v>
      </c>
      <c r="AS2959" s="373">
        <f>IPMT('Assumptions (T&amp;D)'!$C$20,Model!AA$1,'Assumptions (T&amp;D)'!$C$23,Model!$AO$2866)</f>
        <v>-0.09486392144</v>
      </c>
      <c r="AT2959" s="373">
        <f>IPMT('Assumptions (T&amp;D)'!$C$20,Model!AB$1,'Assumptions (T&amp;D)'!$C$23,Model!$AO$2866)</f>
        <v>-0.08809885527</v>
      </c>
      <c r="AU2959" s="373">
        <f>IPMT('Assumptions (T&amp;D)'!$C$20,Model!AC$1,'Assumptions (T&amp;D)'!$C$23,Model!$AO$2866)</f>
        <v>-0.08101244845</v>
      </c>
      <c r="AV2959" s="373">
        <f>IPMT('Assumptions (T&amp;D)'!$C$20,Model!AD$1,'Assumptions (T&amp;D)'!$C$23,Model!$AO$2866)</f>
        <v>-0.07358943731</v>
      </c>
      <c r="AW2959" s="373">
        <f>IPMT('Assumptions (T&amp;D)'!$C$20,Model!AE$1,'Assumptions (T&amp;D)'!$C$23,Model!$AO$2866)</f>
        <v>-0.06581383314</v>
      </c>
      <c r="AX2959" s="373">
        <f>IPMT('Assumptions (T&amp;D)'!$C$20,Model!AF$1,'Assumptions (T&amp;D)'!$C$23,Model!$AO$2866)</f>
        <v>-0.05766888778</v>
      </c>
      <c r="AY2959" s="373">
        <f>IPMT('Assumptions (T&amp;D)'!$C$20,Model!AG$1,'Assumptions (T&amp;D)'!$C$23,Model!$AO$2866)</f>
        <v>-0.04913705751</v>
      </c>
      <c r="AZ2959" s="373">
        <f>IPMT('Assumptions (T&amp;D)'!$C$20,Model!AH$1,'Assumptions (T&amp;D)'!$C$23,Model!$AO$2866)</f>
        <v>-0.0401999653</v>
      </c>
      <c r="BA2959" s="373">
        <f>IPMT('Assumptions (T&amp;D)'!$C$20,Model!AI$1,'Assumptions (T&amp;D)'!$C$23,Model!$AO$2866)</f>
        <v>-0.03083836121</v>
      </c>
      <c r="BB2959" s="373">
        <f>IPMT('Assumptions (T&amp;D)'!$C$20,Model!AJ$1,'Assumptions (T&amp;D)'!$C$23,Model!$AO$2866)</f>
        <v>-0.02103208093</v>
      </c>
      <c r="BC2959" s="373">
        <f>IPMT('Assumptions (T&amp;D)'!$C$20,Model!AK$1,'Assumptions (T&amp;D)'!$C$23,Model!$AO$2866)</f>
        <v>-0.01076000233</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-0.1226262535</v>
      </c>
      <c r="AQ2960" s="373">
        <f>IPMT('Assumptions (T&amp;D)'!$C$20,Model!X$1,'Assumptions (T&amp;D)'!$C$23,Model!$AP$2866)</f>
        <v>-0.1168357027</v>
      </c>
      <c r="AR2960" s="373">
        <f>IPMT('Assumptions (T&amp;D)'!$C$20,Model!Y$1,'Assumptions (T&amp;D)'!$C$23,Model!$AP$2866)</f>
        <v>-0.1107701008</v>
      </c>
      <c r="AS2960" s="373">
        <f>IPMT('Assumptions (T&amp;D)'!$C$20,Model!Z$1,'Assumptions (T&amp;D)'!$C$23,Model!$AP$2866)</f>
        <v>-0.1044163827</v>
      </c>
      <c r="AT2960" s="373">
        <f>IPMT('Assumptions (T&amp;D)'!$C$20,Model!AA$1,'Assumptions (T&amp;D)'!$C$23,Model!$AP$2866)</f>
        <v>-0.09776086303</v>
      </c>
      <c r="AU2960" s="373">
        <f>IPMT('Assumptions (T&amp;D)'!$C$20,Model!AB$1,'Assumptions (T&amp;D)'!$C$23,Model!$AP$2866)</f>
        <v>-0.09078920618</v>
      </c>
      <c r="AV2960" s="373">
        <f>IPMT('Assumptions (T&amp;D)'!$C$20,Model!AC$1,'Assumptions (T&amp;D)'!$C$23,Model!$AP$2866)</f>
        <v>-0.08348639564</v>
      </c>
      <c r="AW2960" s="373">
        <f>IPMT('Assumptions (T&amp;D)'!$C$20,Model!AD$1,'Assumptions (T&amp;D)'!$C$23,Model!$AP$2866)</f>
        <v>-0.07583670159</v>
      </c>
      <c r="AX2960" s="373">
        <f>IPMT('Assumptions (T&amp;D)'!$C$20,Model!AE$1,'Assumptions (T&amp;D)'!$C$23,Model!$AP$2866)</f>
        <v>-0.06782364707</v>
      </c>
      <c r="AY2960" s="373">
        <f>IPMT('Assumptions (T&amp;D)'!$C$20,Model!AF$1,'Assumptions (T&amp;D)'!$C$23,Model!$AP$2866)</f>
        <v>-0.05942997247</v>
      </c>
      <c r="AZ2960" s="373">
        <f>IPMT('Assumptions (T&amp;D)'!$C$20,Model!AG$1,'Assumptions (T&amp;D)'!$C$23,Model!$AP$2866)</f>
        <v>-0.05063759832</v>
      </c>
      <c r="BA2960" s="373">
        <f>IPMT('Assumptions (T&amp;D)'!$C$20,Model!AH$1,'Assumptions (T&amp;D)'!$C$23,Model!$AP$2866)</f>
        <v>-0.0414275864</v>
      </c>
      <c r="BB2960" s="373">
        <f>IPMT('Assumptions (T&amp;D)'!$C$20,Model!AI$1,'Assumptions (T&amp;D)'!$C$23,Model!$AP$2866)</f>
        <v>-0.03178009891</v>
      </c>
      <c r="BC2960" s="373">
        <f>IPMT('Assumptions (T&amp;D)'!$C$20,Model!AJ$1,'Assumptions (T&amp;D)'!$C$23,Model!$AP$2866)</f>
        <v>-0.02167435577</v>
      </c>
      <c r="BD2960" s="373">
        <f>IPMT('Assumptions (T&amp;D)'!$C$20,Model!AK$1,'Assumptions (T&amp;D)'!$C$23,Model!$AP$2866)</f>
        <v>-0.01108858982</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-0.1263571441</v>
      </c>
      <c r="AR2961" s="373">
        <f>IPMT('Assumptions (T&amp;D)'!$C$20,Model!X$1,'Assumptions (T&amp;D)'!$C$23,Model!$AQ$2866)</f>
        <v>-0.1203904164</v>
      </c>
      <c r="AS2961" s="373">
        <f>IPMT('Assumptions (T&amp;D)'!$C$20,Model!Y$1,'Assumptions (T&amp;D)'!$C$23,Model!$AQ$2866)</f>
        <v>-0.1141402692</v>
      </c>
      <c r="AT2961" s="373">
        <f>IPMT('Assumptions (T&amp;D)'!$C$20,Model!Z$1,'Assumptions (T&amp;D)'!$C$23,Model!$AQ$2866)</f>
        <v>-0.1075932399</v>
      </c>
      <c r="AU2961" s="373">
        <f>IPMT('Assumptions (T&amp;D)'!$C$20,Model!AA$1,'Assumptions (T&amp;D)'!$C$23,Model!$AQ$2866)</f>
        <v>-0.1007352268</v>
      </c>
      <c r="AV2961" s="373">
        <f>IPMT('Assumptions (T&amp;D)'!$C$20,Model!AB$1,'Assumptions (T&amp;D)'!$C$23,Model!$AQ$2866)</f>
        <v>-0.09355145805</v>
      </c>
      <c r="AW2961" s="373">
        <f>IPMT('Assumptions (T&amp;D)'!$C$20,Model!AC$1,'Assumptions (T&amp;D)'!$C$23,Model!$AQ$2866)</f>
        <v>-0.08602646027</v>
      </c>
      <c r="AX2961" s="373">
        <f>IPMT('Assumptions (T&amp;D)'!$C$20,Model!AD$1,'Assumptions (T&amp;D)'!$C$23,Model!$AQ$2866)</f>
        <v>-0.0781440251</v>
      </c>
      <c r="AY2961" s="373">
        <f>IPMT('Assumptions (T&amp;D)'!$C$20,Model!AE$1,'Assumptions (T&amp;D)'!$C$23,Model!$AQ$2866)</f>
        <v>-0.06988717426</v>
      </c>
      <c r="AZ2961" s="373">
        <f>IPMT('Assumptions (T&amp;D)'!$C$20,Model!AF$1,'Assumptions (T&amp;D)'!$C$23,Model!$AQ$2866)</f>
        <v>-0.06123812301</v>
      </c>
      <c r="BA2961" s="373">
        <f>IPMT('Assumptions (T&amp;D)'!$C$20,Model!AG$1,'Assumptions (T&amp;D)'!$C$23,Model!$AQ$2866)</f>
        <v>-0.05217824182</v>
      </c>
      <c r="BB2961" s="373">
        <f>IPMT('Assumptions (T&amp;D)'!$C$20,Model!AH$1,'Assumptions (T&amp;D)'!$C$23,Model!$AQ$2866)</f>
        <v>-0.04268801627</v>
      </c>
      <c r="BC2961" s="373">
        <f>IPMT('Assumptions (T&amp;D)'!$C$20,Model!AI$1,'Assumptions (T&amp;D)'!$C$23,Model!$AQ$2866)</f>
        <v>-0.03274700501</v>
      </c>
      <c r="BD2961" s="373">
        <f>IPMT('Assumptions (T&amp;D)'!$C$20,Model!AJ$1,'Assumptions (T&amp;D)'!$C$23,Model!$AQ$2866)</f>
        <v>-0.02233379572</v>
      </c>
      <c r="BE2961" s="373">
        <f>IPMT('Assumptions (T&amp;D)'!$C$20,Model!AK$1,'Assumptions (T&amp;D)'!$C$23,Model!$AQ$2866)</f>
        <v>-0.01142595898</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-0.1301875677</v>
      </c>
      <c r="AS2962" s="373">
        <f>IPMT('Assumptions (T&amp;D)'!$C$20,Model!X$1,'Assumptions (T&amp;D)'!$C$23,Model!$AR$2866)</f>
        <v>-0.1240399631</v>
      </c>
      <c r="AT2962" s="373">
        <f>IPMT('Assumptions (T&amp;D)'!$C$20,Model!Y$1,'Assumptions (T&amp;D)'!$C$23,Model!$AR$2866)</f>
        <v>-0.1176003472</v>
      </c>
      <c r="AU2962" s="373">
        <f>IPMT('Assumptions (T&amp;D)'!$C$20,Model!Z$1,'Assumptions (T&amp;D)'!$C$23,Model!$AR$2866)</f>
        <v>-0.1108548496</v>
      </c>
      <c r="AV2962" s="373">
        <f>IPMT('Assumptions (T&amp;D)'!$C$20,Model!AA$1,'Assumptions (T&amp;D)'!$C$23,Model!$AR$2866)</f>
        <v>-0.1037889409</v>
      </c>
      <c r="AW2962" s="373">
        <f>IPMT('Assumptions (T&amp;D)'!$C$20,Model!AB$1,'Assumptions (T&amp;D)'!$C$23,Model!$AR$2866)</f>
        <v>-0.09638740146</v>
      </c>
      <c r="AX2962" s="373">
        <f>IPMT('Assumptions (T&amp;D)'!$C$20,Model!AC$1,'Assumptions (T&amp;D)'!$C$23,Model!$AR$2866)</f>
        <v>-0.08863428893</v>
      </c>
      <c r="AY2962" s="373">
        <f>IPMT('Assumptions (T&amp;D)'!$C$20,Model!AD$1,'Assumptions (T&amp;D)'!$C$23,Model!$AR$2866)</f>
        <v>-0.08051290356</v>
      </c>
      <c r="AZ2962" s="373">
        <f>IPMT('Assumptions (T&amp;D)'!$C$20,Model!AE$1,'Assumptions (T&amp;D)'!$C$23,Model!$AR$2866)</f>
        <v>-0.07200575238</v>
      </c>
      <c r="BA2962" s="373">
        <f>IPMT('Assumptions (T&amp;D)'!$C$20,Model!AF$1,'Assumptions (T&amp;D)'!$C$23,Model!$AR$2866)</f>
        <v>-0.06309451151</v>
      </c>
      <c r="BB2962" s="373">
        <f>IPMT('Assumptions (T&amp;D)'!$C$20,Model!AG$1,'Assumptions (T&amp;D)'!$C$23,Model!$AR$2866)</f>
        <v>-0.05375998671</v>
      </c>
      <c r="BC2962" s="373">
        <f>IPMT('Assumptions (T&amp;D)'!$C$20,Model!AH$1,'Assumptions (T&amp;D)'!$C$23,Model!$AR$2866)</f>
        <v>-0.04398207198</v>
      </c>
      <c r="BD2962" s="373">
        <f>IPMT('Assumptions (T&amp;D)'!$C$20,Model!AI$1,'Assumptions (T&amp;D)'!$C$23,Model!$AR$2866)</f>
        <v>-0.0337397063</v>
      </c>
      <c r="BE2962" s="373">
        <f>IPMT('Assumptions (T&amp;D)'!$C$20,Model!AJ$1,'Assumptions (T&amp;D)'!$C$23,Model!$AR$2866)</f>
        <v>-0.02301082825</v>
      </c>
      <c r="BF2962" s="373">
        <f>IPMT('Assumptions (T&amp;D)'!$C$20,Model!AK$1,'Assumptions (T&amp;D)'!$C$23,Model!$AR$2866)</f>
        <v>-0.0117723285</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-0.1341200004</v>
      </c>
      <c r="AT2963" s="373">
        <f>IPMT('Assumptions (T&amp;D)'!$C$20,Model!X$1,'Assumptions (T&amp;D)'!$C$23,Model!$AS$2866)</f>
        <v>-0.1277867018</v>
      </c>
      <c r="AU2963" s="373">
        <f>IPMT('Assumptions (T&amp;D)'!$C$20,Model!Y$1,'Assumptions (T&amp;D)'!$C$23,Model!$AS$2866)</f>
        <v>-0.1211525716</v>
      </c>
      <c r="AV2963" s="373">
        <f>IPMT('Assumptions (T&amp;D)'!$C$20,Model!Z$1,'Assumptions (T&amp;D)'!$C$23,Model!$AS$2866)</f>
        <v>-0.1142033202</v>
      </c>
      <c r="AW2963" s="373">
        <f>IPMT('Assumptions (T&amp;D)'!$C$20,Model!AA$1,'Assumptions (T&amp;D)'!$C$23,Model!$AS$2866)</f>
        <v>-0.1069239793</v>
      </c>
      <c r="AX2963" s="373">
        <f>IPMT('Assumptions (T&amp;D)'!$C$20,Model!AB$1,'Assumptions (T&amp;D)'!$C$23,Model!$AS$2866)</f>
        <v>-0.09929886971</v>
      </c>
      <c r="AY2963" s="373">
        <f>IPMT('Assumptions (T&amp;D)'!$C$20,Model!AC$1,'Assumptions (T&amp;D)'!$C$23,Model!$AS$2866)</f>
        <v>-0.09131156743</v>
      </c>
      <c r="AZ2963" s="373">
        <f>IPMT('Assumptions (T&amp;D)'!$C$20,Model!AD$1,'Assumptions (T&amp;D)'!$C$23,Model!$AS$2866)</f>
        <v>-0.0829448683</v>
      </c>
      <c r="BA2963" s="373">
        <f>IPMT('Assumptions (T&amp;D)'!$C$20,Model!AE$1,'Assumptions (T&amp;D)'!$C$23,Model!$AS$2866)</f>
        <v>-0.07418075096</v>
      </c>
      <c r="BB2963" s="373">
        <f>IPMT('Assumptions (T&amp;D)'!$C$20,Model!AF$1,'Assumptions (T&amp;D)'!$C$23,Model!$AS$2866)</f>
        <v>-0.06500033805</v>
      </c>
      <c r="BC2963" s="373">
        <f>IPMT('Assumptions (T&amp;D)'!$C$20,Model!AG$1,'Assumptions (T&amp;D)'!$C$23,Model!$AS$2866)</f>
        <v>-0.05538385552</v>
      </c>
      <c r="BD2963" s="373">
        <f>IPMT('Assumptions (T&amp;D)'!$C$20,Model!AH$1,'Assumptions (T&amp;D)'!$C$23,Model!$AS$2866)</f>
        <v>-0.04531059007</v>
      </c>
      <c r="BE2963" s="373">
        <f>IPMT('Assumptions (T&amp;D)'!$C$20,Model!AI$1,'Assumptions (T&amp;D)'!$C$23,Model!$AS$2866)</f>
        <v>-0.03475884451</v>
      </c>
      <c r="BF2963" s="373">
        <f>IPMT('Assumptions (T&amp;D)'!$C$20,Model!AJ$1,'Assumptions (T&amp;D)'!$C$23,Model!$AS$2866)</f>
        <v>-0.02370589104</v>
      </c>
      <c r="BG2963" s="373">
        <f>IPMT('Assumptions (T&amp;D)'!$C$20,Model!AK$1,'Assumptions (T&amp;D)'!$C$23,Model!$AS$2866)</f>
        <v>-0.01212792228</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-0.1381569774</v>
      </c>
      <c r="AU2964" s="373">
        <f>IPMT('Assumptions (T&amp;D)'!$C$20,Model!X$1,'Assumptions (T&amp;D)'!$C$23,Model!$AT$2866)</f>
        <v>-0.1316330482</v>
      </c>
      <c r="AV2964" s="373">
        <f>IPMT('Assumptions (T&amp;D)'!$C$20,Model!Y$1,'Assumptions (T&amp;D)'!$C$23,Model!$AT$2866)</f>
        <v>-0.1247992324</v>
      </c>
      <c r="AW2964" s="373">
        <f>IPMT('Assumptions (T&amp;D)'!$C$20,Model!Z$1,'Assumptions (T&amp;D)'!$C$23,Model!$AT$2866)</f>
        <v>-0.1176408103</v>
      </c>
      <c r="AX2964" s="373">
        <f>IPMT('Assumptions (T&amp;D)'!$C$20,Model!AA$1,'Assumptions (T&amp;D)'!$C$23,Model!$AT$2866)</f>
        <v>-0.1101423631</v>
      </c>
      <c r="AY2964" s="373">
        <f>IPMT('Assumptions (T&amp;D)'!$C$20,Model!AB$1,'Assumptions (T&amp;D)'!$C$23,Model!$AT$2866)</f>
        <v>-0.1022877398</v>
      </c>
      <c r="AZ2964" s="373">
        <f>IPMT('Assumptions (T&amp;D)'!$C$20,Model!AC$1,'Assumptions (T&amp;D)'!$C$23,Model!$AT$2866)</f>
        <v>-0.09406002176</v>
      </c>
      <c r="BA2964" s="373">
        <f>IPMT('Assumptions (T&amp;D)'!$C$20,Model!AD$1,'Assumptions (T&amp;D)'!$C$23,Model!$AT$2866)</f>
        <v>-0.08544148717</v>
      </c>
      <c r="BB2964" s="373">
        <f>IPMT('Assumptions (T&amp;D)'!$C$20,Model!AE$1,'Assumptions (T&amp;D)'!$C$23,Model!$AT$2866)</f>
        <v>-0.07641357219</v>
      </c>
      <c r="BC2964" s="373">
        <f>IPMT('Assumptions (T&amp;D)'!$C$20,Model!AF$1,'Assumptions (T&amp;D)'!$C$23,Model!$AT$2866)</f>
        <v>-0.06695683124</v>
      </c>
      <c r="BD2964" s="373">
        <f>IPMT('Assumptions (T&amp;D)'!$C$20,Model!AG$1,'Assumptions (T&amp;D)'!$C$23,Model!$AT$2866)</f>
        <v>-0.0570508951</v>
      </c>
      <c r="BE2964" s="373">
        <f>IPMT('Assumptions (T&amp;D)'!$C$20,Model!AH$1,'Assumptions (T&amp;D)'!$C$23,Model!$AT$2866)</f>
        <v>-0.04667442699</v>
      </c>
      <c r="BF2964" s="373">
        <f>IPMT('Assumptions (T&amp;D)'!$C$20,Model!AI$1,'Assumptions (T&amp;D)'!$C$23,Model!$AT$2866)</f>
        <v>-0.03580507665</v>
      </c>
      <c r="BG2964" s="373">
        <f>IPMT('Assumptions (T&amp;D)'!$C$20,Model!AJ$1,'Assumptions (T&amp;D)'!$C$23,Model!$AT$2866)</f>
        <v>-0.02441943217</v>
      </c>
      <c r="BH2964" s="373">
        <f>IPMT('Assumptions (T&amp;D)'!$C$20,Model!AK$1,'Assumptions (T&amp;D)'!$C$23,Model!$AT$2866)</f>
        <v>-0.01249296957</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-0.1423010941</v>
      </c>
      <c r="AV2965" s="373">
        <f>IPMT('Assumptions (T&amp;D)'!$C$20,Model!X$1,'Assumptions (T&amp;D)'!$C$23,Model!$AU$2866)</f>
        <v>-0.135581475</v>
      </c>
      <c r="AW2965" s="373">
        <f>IPMT('Assumptions (T&amp;D)'!$C$20,Model!Y$1,'Assumptions (T&amp;D)'!$C$23,Model!$AU$2866)</f>
        <v>-0.128542674</v>
      </c>
      <c r="AX2965" s="373">
        <f>IPMT('Assumptions (T&amp;D)'!$C$20,Model!Z$1,'Assumptions (T&amp;D)'!$C$23,Model!$AU$2866)</f>
        <v>-0.12116953</v>
      </c>
      <c r="AY2965" s="373">
        <f>IPMT('Assumptions (T&amp;D)'!$C$20,Model!AA$1,'Assumptions (T&amp;D)'!$C$23,Model!$AU$2866)</f>
        <v>-0.1134461616</v>
      </c>
      <c r="AZ2965" s="373">
        <f>IPMT('Assumptions (T&amp;D)'!$C$20,Model!AB$1,'Assumptions (T&amp;D)'!$C$23,Model!$AU$2866)</f>
        <v>-0.1053559332</v>
      </c>
      <c r="BA2965" s="373">
        <f>IPMT('Assumptions (T&amp;D)'!$C$20,Model!AC$1,'Assumptions (T&amp;D)'!$C$23,Model!$AU$2866)</f>
        <v>-0.09688141899</v>
      </c>
      <c r="BB2965" s="373">
        <f>IPMT('Assumptions (T&amp;D)'!$C$20,Model!AD$1,'Assumptions (T&amp;D)'!$C$23,Model!$AU$2866)</f>
        <v>-0.08800436532</v>
      </c>
      <c r="BC2965" s="373">
        <f>IPMT('Assumptions (T&amp;D)'!$C$20,Model!AE$1,'Assumptions (T&amp;D)'!$C$23,Model!$AU$2866)</f>
        <v>-0.07870565161</v>
      </c>
      <c r="BD2965" s="373">
        <f>IPMT('Assumptions (T&amp;D)'!$C$20,Model!AF$1,'Assumptions (T&amp;D)'!$C$23,Model!$AU$2866)</f>
        <v>-0.068965249</v>
      </c>
      <c r="BE2965" s="373">
        <f>IPMT('Assumptions (T&amp;D)'!$C$20,Model!AG$1,'Assumptions (T&amp;D)'!$C$23,Model!$AU$2866)</f>
        <v>-0.05876217726</v>
      </c>
      <c r="BF2965" s="373">
        <f>IPMT('Assumptions (T&amp;D)'!$C$20,Model!AH$1,'Assumptions (T&amp;D)'!$C$23,Model!$AU$2866)</f>
        <v>-0.04807445961</v>
      </c>
      <c r="BG2965" s="373">
        <f>IPMT('Assumptions (T&amp;D)'!$C$20,Model!AI$1,'Assumptions (T&amp;D)'!$C$23,Model!$AU$2866)</f>
        <v>-0.03687907538</v>
      </c>
      <c r="BH2965" s="373">
        <f>IPMT('Assumptions (T&amp;D)'!$C$20,Model!AJ$1,'Assumptions (T&amp;D)'!$C$23,Model!$AU$2866)</f>
        <v>-0.0251519104</v>
      </c>
      <c r="BI2965" s="373">
        <f>IPMT('Assumptions (T&amp;D)'!$C$20,Model!AK$1,'Assumptions (T&amp;D)'!$C$23,Model!$AU$2866)</f>
        <v>-0.01286770507</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-0.1465550079</v>
      </c>
      <c r="AW2966" s="373">
        <f>IPMT('Assumptions (T&amp;D)'!$C$20,Model!X$1,'Assumptions (T&amp;D)'!$C$23,Model!$AV$2866)</f>
        <v>-0.1396345142</v>
      </c>
      <c r="AX2966" s="373">
        <f>IPMT('Assumptions (T&amp;D)'!$C$20,Model!Y$1,'Assumptions (T&amp;D)'!$C$23,Model!$AV$2866)</f>
        <v>-0.132385297</v>
      </c>
      <c r="AY2966" s="373">
        <f>IPMT('Assumptions (T&amp;D)'!$C$20,Model!Z$1,'Assumptions (T&amp;D)'!$C$23,Model!$AV$2866)</f>
        <v>-0.124791742</v>
      </c>
      <c r="AZ2966" s="373">
        <f>IPMT('Assumptions (T&amp;D)'!$C$20,Model!AA$1,'Assumptions (T&amp;D)'!$C$23,Model!$AV$2866)</f>
        <v>-0.1168374931</v>
      </c>
      <c r="BA2966" s="373">
        <f>IPMT('Assumptions (T&amp;D)'!$C$20,Model!AB$1,'Assumptions (T&amp;D)'!$C$23,Model!$AV$2866)</f>
        <v>-0.1085054175</v>
      </c>
      <c r="BB2966" s="373">
        <f>IPMT('Assumptions (T&amp;D)'!$C$20,Model!AC$1,'Assumptions (T&amp;D)'!$C$23,Model!$AV$2866)</f>
        <v>-0.0997775682</v>
      </c>
      <c r="BC2966" s="373">
        <f>IPMT('Assumptions (T&amp;D)'!$C$20,Model!AD$1,'Assumptions (T&amp;D)'!$C$23,Model!$AV$2866)</f>
        <v>-0.09063514608</v>
      </c>
      <c r="BD2966" s="373">
        <f>IPMT('Assumptions (T&amp;D)'!$C$20,Model!AE$1,'Assumptions (T&amp;D)'!$C$23,Model!$AV$2866)</f>
        <v>-0.08105845892</v>
      </c>
      <c r="BE2966" s="373">
        <f>IPMT('Assumptions (T&amp;D)'!$C$20,Model!AF$1,'Assumptions (T&amp;D)'!$C$23,Model!$AV$2866)</f>
        <v>-0.07102687912</v>
      </c>
      <c r="BF2966" s="373">
        <f>IPMT('Assumptions (T&amp;D)'!$C$20,Model!AG$1,'Assumptions (T&amp;D)'!$C$23,Model!$AV$2866)</f>
        <v>-0.06051879927</v>
      </c>
      <c r="BG2966" s="373">
        <f>IPMT('Assumptions (T&amp;D)'!$C$20,Model!AH$1,'Assumptions (T&amp;D)'!$C$23,Model!$AV$2866)</f>
        <v>-0.04951158564</v>
      </c>
      <c r="BH2966" s="373">
        <f>IPMT('Assumptions (T&amp;D)'!$C$20,Model!AI$1,'Assumptions (T&amp;D)'!$C$23,Model!$AV$2866)</f>
        <v>-0.03798152935</v>
      </c>
      <c r="BI2966" s="373">
        <f>IPMT('Assumptions (T&amp;D)'!$C$20,Model!AJ$1,'Assumptions (T&amp;D)'!$C$23,Model!$AV$2866)</f>
        <v>-0.02590379539</v>
      </c>
      <c r="BJ2966" s="373">
        <f>IPMT('Assumptions (T&amp;D)'!$C$20,Model!AK$1,'Assumptions (T&amp;D)'!$C$23,Model!$AV$2866)</f>
        <v>-0.01325236907</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-0.1509214391</v>
      </c>
      <c r="AX2967" s="373">
        <f>IPMT('Assumptions (T&amp;D)'!$C$20,Model!X$1,'Assumptions (T&amp;D)'!$C$23,Model!$AW$2866)</f>
        <v>-0.1437947575</v>
      </c>
      <c r="AY2967" s="373">
        <f>IPMT('Assumptions (T&amp;D)'!$C$20,Model!Y$1,'Assumptions (T&amp;D)'!$C$23,Model!$AW$2866)</f>
        <v>-0.1363295586</v>
      </c>
      <c r="AZ2967" s="373">
        <f>IPMT('Assumptions (T&amp;D)'!$C$20,Model!Z$1,'Assumptions (T&amp;D)'!$C$23,Model!$AW$2866)</f>
        <v>-0.1285097627</v>
      </c>
      <c r="BA2967" s="373">
        <f>IPMT('Assumptions (T&amp;D)'!$C$20,Model!AA$1,'Assumptions (T&amp;D)'!$C$23,Model!$AW$2866)</f>
        <v>-0.1203185265</v>
      </c>
      <c r="BB2967" s="373">
        <f>IPMT('Assumptions (T&amp;D)'!$C$20,Model!AB$1,'Assumptions (T&amp;D)'!$C$23,Model!$AW$2866)</f>
        <v>-0.1117382066</v>
      </c>
      <c r="BC2967" s="373">
        <f>IPMT('Assumptions (T&amp;D)'!$C$20,Model!AC$1,'Assumptions (T&amp;D)'!$C$23,Model!$AW$2866)</f>
        <v>-0.1027503215</v>
      </c>
      <c r="BD2967" s="373">
        <f>IPMT('Assumptions (T&amp;D)'!$C$20,Model!AD$1,'Assumptions (T&amp;D)'!$C$23,Model!$AW$2866)</f>
        <v>-0.09333551186</v>
      </c>
      <c r="BE2967" s="373">
        <f>IPMT('Assumptions (T&amp;D)'!$C$20,Model!AE$1,'Assumptions (T&amp;D)'!$C$23,Model!$AW$2866)</f>
        <v>-0.08347349876</v>
      </c>
      <c r="BF2967" s="373">
        <f>IPMT('Assumptions (T&amp;D)'!$C$20,Model!AF$1,'Assumptions (T&amp;D)'!$C$23,Model!$AW$2866)</f>
        <v>-0.07314304003</v>
      </c>
      <c r="BG2967" s="373">
        <f>IPMT('Assumptions (T&amp;D)'!$C$20,Model!AG$1,'Assumptions (T&amp;D)'!$C$23,Model!$AW$2866)</f>
        <v>-0.06232188452</v>
      </c>
      <c r="BH2967" s="373">
        <f>IPMT('Assumptions (T&amp;D)'!$C$20,Model!AH$1,'Assumptions (T&amp;D)'!$C$23,Model!$AW$2866)</f>
        <v>-0.05098672411</v>
      </c>
      <c r="BI2967" s="373">
        <f>IPMT('Assumptions (T&amp;D)'!$C$20,Model!AI$1,'Assumptions (T&amp;D)'!$C$23,Model!$AW$2866)</f>
        <v>-0.03911314359</v>
      </c>
      <c r="BJ2967" s="373">
        <f>IPMT('Assumptions (T&amp;D)'!$C$20,Model!AJ$1,'Assumptions (T&amp;D)'!$C$23,Model!$AW$2866)</f>
        <v>-0.02667556799</v>
      </c>
      <c r="BK2967" s="373">
        <f>IPMT('Assumptions (T&amp;D)'!$C$20,Model!AK$1,'Assumptions (T&amp;D)'!$C$23,Model!$AW$2866)</f>
        <v>-0.01364720756</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-0.1554031727</v>
      </c>
      <c r="AY2968" s="373">
        <f>IPMT('Assumptions (T&amp;D)'!$C$20,Model!X$1,'Assumptions (T&amp;D)'!$C$23,Model!$AX$2866)</f>
        <v>-0.1480648586</v>
      </c>
      <c r="AZ2968" s="373">
        <f>IPMT('Assumptions (T&amp;D)'!$C$20,Model!Y$1,'Assumptions (T&amp;D)'!$C$23,Model!$AX$2866)</f>
        <v>-0.1403779746</v>
      </c>
      <c r="BA2968" s="373">
        <f>IPMT('Assumptions (T&amp;D)'!$C$20,Model!Z$1,'Assumptions (T&amp;D)'!$C$23,Model!$AX$2866)</f>
        <v>-0.1323259636</v>
      </c>
      <c r="BB2968" s="373">
        <f>IPMT('Assumptions (T&amp;D)'!$C$20,Model!AA$1,'Assumptions (T&amp;D)'!$C$23,Model!$AX$2866)</f>
        <v>-0.123891482</v>
      </c>
      <c r="BC2968" s="373">
        <f>IPMT('Assumptions (T&amp;D)'!$C$20,Model!AB$1,'Assumptions (T&amp;D)'!$C$23,Model!$AX$2866)</f>
        <v>-0.1150563626</v>
      </c>
      <c r="BD2968" s="373">
        <f>IPMT('Assumptions (T&amp;D)'!$C$20,Model!AC$1,'Assumptions (T&amp;D)'!$C$23,Model!$AX$2866)</f>
        <v>-0.105801575</v>
      </c>
      <c r="BE2968" s="373">
        <f>IPMT('Assumptions (T&amp;D)'!$C$20,Model!AD$1,'Assumptions (T&amp;D)'!$C$23,Model!$AX$2866)</f>
        <v>-0.09610718502</v>
      </c>
      <c r="BF2968" s="373">
        <f>IPMT('Assumptions (T&amp;D)'!$C$20,Model!AE$1,'Assumptions (T&amp;D)'!$C$23,Model!$AX$2866)</f>
        <v>-0.0859523115</v>
      </c>
      <c r="BG2968" s="373">
        <f>IPMT('Assumptions (T&amp;D)'!$C$20,Model!AF$1,'Assumptions (T&amp;D)'!$C$23,Model!$AX$2866)</f>
        <v>-0.07531508148</v>
      </c>
      <c r="BH2968" s="373">
        <f>IPMT('Assumptions (T&amp;D)'!$C$20,Model!AG$1,'Assumptions (T&amp;D)'!$C$23,Model!$AX$2866)</f>
        <v>-0.06417258304</v>
      </c>
      <c r="BI2968" s="373">
        <f>IPMT('Assumptions (T&amp;D)'!$C$20,Model!AH$1,'Assumptions (T&amp;D)'!$C$23,Model!$AX$2866)</f>
        <v>-0.05250081593</v>
      </c>
      <c r="BJ2968" s="373">
        <f>IPMT('Assumptions (T&amp;D)'!$C$20,Model!AI$1,'Assumptions (T&amp;D)'!$C$23,Model!$AX$2866)</f>
        <v>-0.04027463987</v>
      </c>
      <c r="BK2968" s="373">
        <f>IPMT('Assumptions (T&amp;D)'!$C$20,Model!AJ$1,'Assumptions (T&amp;D)'!$C$23,Model!$AX$2866)</f>
        <v>-0.02746772046</v>
      </c>
      <c r="BL2968" s="373">
        <f>IPMT('Assumptions (T&amp;D)'!$C$20,Model!AK$1,'Assumptions (T&amp;D)'!$C$23,Model!$AX$2866)</f>
        <v>-0.01405247237</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-0.1600030599</v>
      </c>
      <c r="AZ2969" s="373">
        <f>IPMT('Assumptions (T&amp;D)'!$C$20,Model!X$1,'Assumptions (T&amp;D)'!$C$23,Model!$AY$2866)</f>
        <v>-0.1524475339</v>
      </c>
      <c r="BA2969" s="373">
        <f>IPMT('Assumptions (T&amp;D)'!$C$20,Model!Y$1,'Assumptions (T&amp;D)'!$C$23,Model!$AY$2866)</f>
        <v>-0.1445331204</v>
      </c>
      <c r="BB2969" s="373">
        <f>IPMT('Assumptions (T&amp;D)'!$C$20,Model!Z$1,'Assumptions (T&amp;D)'!$C$23,Model!$AY$2866)</f>
        <v>-0.1362427723</v>
      </c>
      <c r="BC2969" s="373">
        <f>IPMT('Assumptions (T&amp;D)'!$C$20,Model!AA$1,'Assumptions (T&amp;D)'!$C$23,Model!$AY$2866)</f>
        <v>-0.1275586326</v>
      </c>
      <c r="BD2969" s="373">
        <f>IPMT('Assumptions (T&amp;D)'!$C$20,Model!AB$1,'Assumptions (T&amp;D)'!$C$23,Model!$AY$2866)</f>
        <v>-0.1184619964</v>
      </c>
      <c r="BE2969" s="373">
        <f>IPMT('Assumptions (T&amp;D)'!$C$20,Model!AC$1,'Assumptions (T&amp;D)'!$C$23,Model!$AY$2866)</f>
        <v>-0.1089332698</v>
      </c>
      <c r="BF2969" s="373">
        <f>IPMT('Assumptions (T&amp;D)'!$C$20,Model!AD$1,'Assumptions (T&amp;D)'!$C$23,Model!$AY$2866)</f>
        <v>-0.09895192881</v>
      </c>
      <c r="BG2969" s="373">
        <f>IPMT('Assumptions (T&amp;D)'!$C$20,Model!AE$1,'Assumptions (T&amp;D)'!$C$23,Model!$AY$2866)</f>
        <v>-0.08849647408</v>
      </c>
      <c r="BH2969" s="373">
        <f>IPMT('Assumptions (T&amp;D)'!$C$20,Model!AF$1,'Assumptions (T&amp;D)'!$C$23,Model!$AY$2866)</f>
        <v>-0.07754438526</v>
      </c>
      <c r="BI2969" s="373">
        <f>IPMT('Assumptions (T&amp;D)'!$C$20,Model!AG$1,'Assumptions (T&amp;D)'!$C$23,Model!$AY$2866)</f>
        <v>-0.06607207222</v>
      </c>
      <c r="BJ2969" s="373">
        <f>IPMT('Assumptions (T&amp;D)'!$C$20,Model!AH$1,'Assumptions (T&amp;D)'!$C$23,Model!$AY$2866)</f>
        <v>-0.0540548243</v>
      </c>
      <c r="BK2969" s="373">
        <f>IPMT('Assumptions (T&amp;D)'!$C$20,Model!AI$1,'Assumptions (T&amp;D)'!$C$23,Model!$AY$2866)</f>
        <v>-0.04146675711</v>
      </c>
      <c r="BL2969" s="373">
        <f>IPMT('Assumptions (T&amp;D)'!$C$20,Model!AJ$1,'Assumptions (T&amp;D)'!$C$23,Model!$AY$2866)</f>
        <v>-0.02828075673</v>
      </c>
      <c r="BM2969" s="373">
        <f>IPMT('Assumptions (T&amp;D)'!$C$20,Model!AK$1,'Assumptions (T&amp;D)'!$C$23,Model!$AY$2866)</f>
        <v>-0.01446842133</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-0.1647240195</v>
      </c>
      <c r="BA2970" s="373">
        <f>IPMT('Assumptions (T&amp;D)'!$C$20,Model!X$1,'Assumptions (T&amp;D)'!$C$23,Model!$AZ$2866)</f>
        <v>-0.1569455644</v>
      </c>
      <c r="BB2970" s="373">
        <f>IPMT('Assumptions (T&amp;D)'!$C$20,Model!Y$1,'Assumptions (T&amp;D)'!$C$23,Model!$AZ$2866)</f>
        <v>-0.1487976328</v>
      </c>
      <c r="BC2970" s="373">
        <f>IPMT('Assumptions (T&amp;D)'!$C$20,Model!Z$1,'Assumptions (T&amp;D)'!$C$23,Model!$AZ$2866)</f>
        <v>-0.1402626743</v>
      </c>
      <c r="BD2970" s="373">
        <f>IPMT('Assumptions (T&amp;D)'!$C$20,Model!AA$1,'Assumptions (T&amp;D)'!$C$23,Model!$AZ$2866)</f>
        <v>-0.1313223054</v>
      </c>
      <c r="BE2970" s="373">
        <f>IPMT('Assumptions (T&amp;D)'!$C$20,Model!AB$1,'Assumptions (T&amp;D)'!$C$23,Model!$AZ$2866)</f>
        <v>-0.1219572689</v>
      </c>
      <c r="BF2970" s="373">
        <f>IPMT('Assumptions (T&amp;D)'!$C$20,Model!AC$1,'Assumptions (T&amp;D)'!$C$23,Model!$AZ$2866)</f>
        <v>-0.1121473931</v>
      </c>
      <c r="BG2970" s="373">
        <f>IPMT('Assumptions (T&amp;D)'!$C$20,Model!AD$1,'Assumptions (T&amp;D)'!$C$23,Model!$AZ$2866)</f>
        <v>-0.1018715483</v>
      </c>
      <c r="BH2970" s="373">
        <f>IPMT('Assumptions (T&amp;D)'!$C$20,Model!AE$1,'Assumptions (T&amp;D)'!$C$23,Model!$AZ$2866)</f>
        <v>-0.09110760089</v>
      </c>
      <c r="BI2970" s="373">
        <f>IPMT('Assumptions (T&amp;D)'!$C$20,Model!AF$1,'Assumptions (T&amp;D)'!$C$23,Model!$AZ$2866)</f>
        <v>-0.07983236594</v>
      </c>
      <c r="BJ2970" s="373">
        <f>IPMT('Assumptions (T&amp;D)'!$C$20,Model!AG$1,'Assumptions (T&amp;D)'!$C$23,Model!$AZ$2866)</f>
        <v>-0.06802155733</v>
      </c>
      <c r="BK2970" s="373">
        <f>IPMT('Assumptions (T&amp;D)'!$C$20,Model!AH$1,'Assumptions (T&amp;D)'!$C$23,Model!$AZ$2866)</f>
        <v>-0.05564973531</v>
      </c>
      <c r="BL2970" s="373">
        <f>IPMT('Assumptions (T&amp;D)'!$C$20,Model!AI$1,'Assumptions (T&amp;D)'!$C$23,Model!$AZ$2866)</f>
        <v>-0.04269025174</v>
      </c>
      <c r="BM2970" s="373">
        <f>IPMT('Assumptions (T&amp;D)'!$C$20,Model!AJ$1,'Assumptions (T&amp;D)'!$C$23,Model!$AZ$2866)</f>
        <v>-0.02911519271</v>
      </c>
      <c r="BN2970" s="373">
        <f>IPMT('Assumptions (T&amp;D)'!$C$20,Model!AK$1,'Assumptions (T&amp;D)'!$C$23,Model!$AZ$2866)</f>
        <v>-0.01489531837</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-0.1679769846</v>
      </c>
      <c r="BB2971" s="373">
        <f>IPMT('Assumptions (T&amp;D)'!$C$20,Model!X$1,'Assumptions (T&amp;D)'!$C$23,Model!$BA$2866)</f>
        <v>-0.1600449208</v>
      </c>
      <c r="BC2971" s="373">
        <f>IPMT('Assumptions (T&amp;D)'!$C$20,Model!Y$1,'Assumptions (T&amp;D)'!$C$23,Model!$BA$2866)</f>
        <v>-0.151736084</v>
      </c>
      <c r="BD2971" s="373">
        <f>IPMT('Assumptions (T&amp;D)'!$C$20,Model!Z$1,'Assumptions (T&amp;D)'!$C$23,Model!$BA$2866)</f>
        <v>-0.1430325775</v>
      </c>
      <c r="BE2971" s="373">
        <f>IPMT('Assumptions (T&amp;D)'!$C$20,Model!AA$1,'Assumptions (T&amp;D)'!$C$23,Model!$BA$2866)</f>
        <v>-0.1339156543</v>
      </c>
      <c r="BF2971" s="373">
        <f>IPMT('Assumptions (T&amp;D)'!$C$20,Model!AB$1,'Assumptions (T&amp;D)'!$C$23,Model!$BA$2866)</f>
        <v>-0.1243656774</v>
      </c>
      <c r="BG2971" s="373">
        <f>IPMT('Assumptions (T&amp;D)'!$C$20,Model!AC$1,'Assumptions (T&amp;D)'!$C$23,Model!$BA$2866)</f>
        <v>-0.1143620765</v>
      </c>
      <c r="BH2971" s="373">
        <f>IPMT('Assumptions (T&amp;D)'!$C$20,Model!AD$1,'Assumptions (T&amp;D)'!$C$23,Model!$BA$2866)</f>
        <v>-0.1038833046</v>
      </c>
      <c r="BI2971" s="373">
        <f>IPMT('Assumptions (T&amp;D)'!$C$20,Model!AE$1,'Assumptions (T&amp;D)'!$C$23,Model!$BA$2866)</f>
        <v>-0.09290679109</v>
      </c>
      <c r="BJ2971" s="373">
        <f>IPMT('Assumptions (T&amp;D)'!$C$20,Model!AF$1,'Assumptions (T&amp;D)'!$C$23,Model!$BA$2866)</f>
        <v>-0.08140889313</v>
      </c>
      <c r="BK2971" s="373">
        <f>IPMT('Assumptions (T&amp;D)'!$C$20,Model!AG$1,'Assumptions (T&amp;D)'!$C$23,Model!$BA$2866)</f>
        <v>-0.06936484502</v>
      </c>
      <c r="BL2971" s="373">
        <f>IPMT('Assumptions (T&amp;D)'!$C$20,Model!AH$1,'Assumptions (T&amp;D)'!$C$23,Model!$BA$2866)</f>
        <v>-0.05674870463</v>
      </c>
      <c r="BM2971" s="373">
        <f>IPMT('Assumptions (T&amp;D)'!$C$20,Model!AI$1,'Assumptions (T&amp;D)'!$C$23,Model!$BA$2866)</f>
        <v>-0.04353329757</v>
      </c>
      <c r="BN2971" s="373">
        <f>IPMT('Assumptions (T&amp;D)'!$C$20,Model!AJ$1,'Assumptions (T&amp;D)'!$C$23,Model!$BA$2866)</f>
        <v>-0.02969015867</v>
      </c>
      <c r="BO2971" s="373">
        <f>IPMT('Assumptions (T&amp;D)'!$C$20,Model!AK$1,'Assumptions (T&amp;D)'!$C$23,Model!$BA$2866)</f>
        <v>-0.01518947067</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0.04925191482</v>
      </c>
      <c r="D2972" s="371">
        <f>SUM($C$2865:D2865)*'Assumptions (T&amp;D)'!$C$25</f>
        <v>0.09726622335</v>
      </c>
      <c r="E2972" s="371">
        <f>SUM($C$2865:E2865)*'Assumptions (T&amp;D)'!$C$25</f>
        <v>0.1608472284</v>
      </c>
      <c r="F2972" s="371">
        <f>SUM($C$2865:F2865)*'Assumptions (T&amp;D)'!$C$25</f>
        <v>0.24402173</v>
      </c>
      <c r="G2972" s="371">
        <f>SUM($C$2865:G2865)*'Assumptions (T&amp;D)'!$C$25</f>
        <v>0.2861464315</v>
      </c>
      <c r="H2972" s="371">
        <f>SUM($C$2865:H2865)*'Assumptions (T&amp;D)'!$C$25</f>
        <v>0.3442739818</v>
      </c>
      <c r="I2972" s="371">
        <f>SUM($C$2865:I2865)*'Assumptions (T&amp;D)'!$C$25</f>
        <v>0.4012792022</v>
      </c>
      <c r="J2972" s="371">
        <f>SUM($C$2865:J2865)*'Assumptions (T&amp;D)'!$C$25</f>
        <v>0.4604728861</v>
      </c>
      <c r="K2972" s="371">
        <f>SUM($C$2865:K2865)*'Assumptions (T&amp;D)'!$C$25</f>
        <v>0.5309875504</v>
      </c>
      <c r="L2972" s="371">
        <f>SUM($C$2865:L2865)*'Assumptions (T&amp;D)'!$C$25</f>
        <v>0.6049058091</v>
      </c>
      <c r="M2972" s="371">
        <f>SUM($C$2865:M2865)*'Assumptions (T&amp;D)'!$C$25</f>
        <v>0.6823606863</v>
      </c>
      <c r="N2972" s="371">
        <f>SUM($C$2865:N2865)*'Assumptions (T&amp;D)'!$C$25</f>
        <v>0.7612619907</v>
      </c>
      <c r="O2972" s="371">
        <f>SUM($C$2865:O2865)*'Assumptions (T&amp;D)'!$C$25</f>
        <v>0.8433060634</v>
      </c>
      <c r="P2972" s="371">
        <f>SUM($C$2865:P2865)*'Assumptions (T&amp;D)'!$C$25</f>
        <v>0.9238016278</v>
      </c>
      <c r="Q2972" s="371">
        <f>SUM($C$2865:Q2865)*'Assumptions (T&amp;D)'!$C$25</f>
        <v>1.02657647</v>
      </c>
      <c r="R2972" s="371">
        <f>SUM($C$2865:R2865)*'Assumptions (T&amp;D)'!$C$25</f>
        <v>1.156276327</v>
      </c>
      <c r="S2972" s="371">
        <f>SUM($C$2865:S2865)*'Assumptions (T&amp;D)'!$C$25</f>
        <v>1.269269726</v>
      </c>
      <c r="T2972" s="371">
        <f>SUM($C$2865:T2865)*'Assumptions (T&amp;D)'!$C$25</f>
        <v>1.37875322</v>
      </c>
      <c r="U2972" s="371">
        <f>SUM($C$2865:U2865)*'Assumptions (T&amp;D)'!$C$25</f>
        <v>1.489619637</v>
      </c>
      <c r="V2972" s="371">
        <f>SUM($C$2865:V2865)*'Assumptions (T&amp;D)'!$C$25</f>
        <v>1.604533434</v>
      </c>
      <c r="W2972" s="371">
        <f>SUM($C$2865:W2865)*'Assumptions (T&amp;D)'!$C$25</f>
        <v>1.721716545</v>
      </c>
      <c r="X2972" s="371">
        <f>SUM($C$2865:X2865)*'Assumptions (T&amp;D)'!$C$25</f>
        <v>1.844378874</v>
      </c>
      <c r="Y2972" s="371">
        <f>SUM($C$2865:Y2865)*'Assumptions (T&amp;D)'!$C$25</f>
        <v>1.971077333</v>
      </c>
      <c r="Z2972" s="371">
        <f>SUM($C$2865:Z2865)*'Assumptions (T&amp;D)'!$C$25</f>
        <v>2.101923495</v>
      </c>
      <c r="AA2972" s="371">
        <f>SUM($C$2865:AA2865)*'Assumptions (T&amp;D)'!$C$25</f>
        <v>2.237031767</v>
      </c>
      <c r="AB2972" s="371">
        <f>SUM($C$2865:AB2865)*'Assumptions (T&amp;D)'!$C$25</f>
        <v>2.376519459</v>
      </c>
      <c r="AC2972" s="371">
        <f>SUM($C$2865:AC2865)*'Assumptions (T&amp;D)'!$C$25</f>
        <v>2.52050685</v>
      </c>
      <c r="AD2972" s="371">
        <f>SUM($C$2865:AD2865)*'Assumptions (T&amp;D)'!$C$25</f>
        <v>2.669117262</v>
      </c>
      <c r="AE2972" s="371">
        <f>SUM($C$2865:AE2865)*'Assumptions (T&amp;D)'!$C$25</f>
        <v>2.822477132</v>
      </c>
      <c r="AF2972" s="371">
        <f>SUM($C$2865:AF2865)*'Assumptions (T&amp;D)'!$C$25</f>
        <v>2.98071609</v>
      </c>
      <c r="AG2972" s="371">
        <f>SUM($C$2865:AG2865)*'Assumptions (T&amp;D)'!$C$25</f>
        <v>3.143967032</v>
      </c>
      <c r="AH2972" s="371">
        <f>SUM($C$2865:AH2865)*'Assumptions (T&amp;D)'!$C$25</f>
        <v>3.312366201</v>
      </c>
      <c r="AI2972" s="371">
        <f>SUM($C$2865:AI2865)*'Assumptions (T&amp;D)'!$C$25</f>
        <v>3.486053266</v>
      </c>
      <c r="AJ2972" s="371">
        <f>SUM($C$2865:AJ2865)*'Assumptions (T&amp;D)'!$C$25</f>
        <v>3.665171404</v>
      </c>
      <c r="AK2972" s="371">
        <f>SUM($C$2865:AK2865)*'Assumptions (T&amp;D)'!$C$25</f>
        <v>3.849867387</v>
      </c>
      <c r="AL2972" s="371">
        <f>SUM($C$2865:AL2865)*'Assumptions (T&amp;D)'!$C$25</f>
        <v>4.040291663</v>
      </c>
      <c r="AM2972" s="371">
        <f>SUM($C$2865:AM2865)*'Assumptions (T&amp;D)'!$C$25</f>
        <v>4.236598449</v>
      </c>
      <c r="AN2972" s="371">
        <f>SUM($C$2865:AN2865)*'Assumptions (T&amp;D)'!$C$25</f>
        <v>4.438945817</v>
      </c>
      <c r="AO2972" s="371">
        <f>SUM($C$2865:AO2865)*'Assumptions (T&amp;D)'!$C$25</f>
        <v>4.647495791</v>
      </c>
      <c r="AP2972" s="371">
        <f>SUM($C$2865:AP2865)*'Assumptions (T&amp;D)'!$C$25</f>
        <v>4.862414435</v>
      </c>
      <c r="AQ2972" s="371">
        <f>SUM($C$2865:AQ2865)*'Assumptions (T&amp;D)'!$C$25</f>
        <v>5.083871956</v>
      </c>
      <c r="AR2972" s="371">
        <f>SUM($C$2865:AR2865)*'Assumptions (T&amp;D)'!$C$25</f>
        <v>5.312042798</v>
      </c>
      <c r="AS2972" s="371">
        <f>SUM($C$2865:AS2865)*'Assumptions (T&amp;D)'!$C$25</f>
        <v>5.547105746</v>
      </c>
      <c r="AT2972" s="371">
        <f>SUM($C$2865:AT2865)*'Assumptions (T&amp;D)'!$C$25</f>
        <v>5.789244028</v>
      </c>
      <c r="AU2972" s="371">
        <f>SUM($C$2865:AU2865)*'Assumptions (T&amp;D)'!$C$25</f>
        <v>6.038645419</v>
      </c>
      <c r="AV2972" s="371">
        <f>SUM($C$2865:AV2865)*'Assumptions (T&amp;D)'!$C$25</f>
        <v>6.295502354</v>
      </c>
      <c r="AW2972" s="371">
        <f>SUM($C$2865:AW2865)*'Assumptions (T&amp;D)'!$C$25</f>
        <v>6.560012034</v>
      </c>
      <c r="AX2972" s="371">
        <f>SUM($C$2865:AX2865)*'Assumptions (T&amp;D)'!$C$25</f>
        <v>6.832376542</v>
      </c>
      <c r="AY2972" s="371">
        <f>SUM($C$2865:AY2865)*'Assumptions (T&amp;D)'!$C$25</f>
        <v>7.112802958</v>
      </c>
      <c r="AZ2972" s="371">
        <f>SUM($C$2865:AZ2865)*'Assumptions (T&amp;D)'!$C$25</f>
        <v>7.401503476</v>
      </c>
      <c r="BA2972" s="371">
        <f>SUM($C$2865:BA2865)*'Assumptions (T&amp;D)'!$C$25</f>
        <v>7.695905244</v>
      </c>
      <c r="BB2972" s="371">
        <f>SUM($C$2865:BB2865)*'Assumptions (T&amp;D)'!$C$25</f>
        <v>7.695905244</v>
      </c>
      <c r="BC2972" s="371">
        <f>SUM($C$2865:BC2865)*'Assumptions (T&amp;D)'!$C$25</f>
        <v>7.695905244</v>
      </c>
      <c r="BD2972" s="371">
        <f>SUM($C$2865:BD2865)*'Assumptions (T&amp;D)'!$C$25</f>
        <v>7.695905244</v>
      </c>
      <c r="BE2972" s="371">
        <f>SUM($C$2865:BE2865)*'Assumptions (T&amp;D)'!$C$25</f>
        <v>7.695905244</v>
      </c>
      <c r="BF2972" s="371">
        <f>SUM($C$2865:BF2865)*'Assumptions (T&amp;D)'!$C$25</f>
        <v>7.695905244</v>
      </c>
      <c r="BG2972" s="371">
        <f>SUM($C$2865:BG2865)*'Assumptions (T&amp;D)'!$C$25</f>
        <v>7.695905244</v>
      </c>
      <c r="BH2972" s="371">
        <f>SUM($C$2865:BH2865)*'Assumptions (T&amp;D)'!$C$25</f>
        <v>7.695905244</v>
      </c>
      <c r="BI2972" s="371">
        <f>SUM($C$2865:BI2865)*'Assumptions (T&amp;D)'!$C$25</f>
        <v>7.695905244</v>
      </c>
      <c r="BJ2972" s="371">
        <f>SUM($C$2865:BJ2865)*'Assumptions (T&amp;D)'!$C$25</f>
        <v>7.695905244</v>
      </c>
      <c r="BK2972" s="371">
        <f>SUM($C$2865:BK2865)*'Assumptions (T&amp;D)'!$C$25</f>
        <v>7.695905244</v>
      </c>
      <c r="BL2972" s="371">
        <f>SUM($C$2865:BL2865)*'Assumptions (T&amp;D)'!$C$25</f>
        <v>7.695905244</v>
      </c>
      <c r="BM2972" s="371">
        <f>SUM($C$2865:BM2865)*'Assumptions (T&amp;D)'!$C$25</f>
        <v>7.695905244</v>
      </c>
      <c r="BN2972" s="371">
        <f>SUM($C$2865:BN2865)*'Assumptions (T&amp;D)'!$C$25</f>
        <v>7.695905244</v>
      </c>
      <c r="BO2972" s="371">
        <f>SUM($C$2865:BO2865)*'Assumptions (T&amp;D)'!$C$25</f>
        <v>7.695905244</v>
      </c>
      <c r="BP2972" s="371">
        <f>SUM($C$2865:BP2865)*'Assumptions (T&amp;D)'!$C$25</f>
        <v>7.695905244</v>
      </c>
      <c r="BQ2972" s="371">
        <f>SUM($C$2865:BQ2865)*'Assumptions (T&amp;D)'!$C$25</f>
        <v>7.695905244</v>
      </c>
      <c r="BR2972" s="371">
        <f>SUM($C$2865:BR2865)*'Assumptions (T&amp;D)'!$C$25</f>
        <v>7.695905244</v>
      </c>
      <c r="BS2972" s="371">
        <f>SUM($C$2865:BS2865)*'Assumptions (T&amp;D)'!$C$25</f>
        <v>7.695905244</v>
      </c>
      <c r="BT2972" s="371">
        <f>SUM($C$2865:BT2865)*'Assumptions (T&amp;D)'!$C$25</f>
        <v>7.695905244</v>
      </c>
      <c r="BU2972" s="371">
        <f>SUM($C$2865:BU2865)*'Assumptions (T&amp;D)'!$C$25</f>
        <v>7.695905244</v>
      </c>
      <c r="BV2972" s="371">
        <f>SUM($C$2865:BV2865)*'Assumptions (T&amp;D)'!$C$25</f>
        <v>7.695905244</v>
      </c>
      <c r="BW2972" s="371">
        <f>SUM($C$2865:BW2865)*'Assumptions (T&amp;D)'!$C$25</f>
        <v>7.695905244</v>
      </c>
      <c r="BX2972" s="371">
        <f>SUM($C$2865:BX2865)*'Assumptions (T&amp;D)'!$C$25</f>
        <v>7.695905244</v>
      </c>
      <c r="BY2972" s="371">
        <f>SUM($C$2865:BY2865)*'Assumptions (T&amp;D)'!$C$25</f>
        <v>7.695905244</v>
      </c>
      <c r="BZ2972" s="371">
        <f>SUM($C$2865:BZ2865)*'Assumptions (T&amp;D)'!$C$25</f>
        <v>7.695905244</v>
      </c>
      <c r="CA2972" s="371">
        <f>SUM($C$2865:CA2865)*'Assumptions (T&amp;D)'!$C$25</f>
        <v>7.695905244</v>
      </c>
      <c r="CB2972" s="371">
        <f>SUM($C$2865:CB2865)*'Assumptions (T&amp;D)'!$C$25</f>
        <v>7.695905244</v>
      </c>
      <c r="CC2972" s="371">
        <f>SUM($C$2865:CC2865)*'Assumptions (T&amp;D)'!$C$25</f>
        <v>7.695905244</v>
      </c>
      <c r="CD2972" s="371">
        <f>SUM($C$2865:CD2865)*'Assumptions (T&amp;D)'!$C$25</f>
        <v>7.695905244</v>
      </c>
    </row>
    <row r="2973" ht="15.75" customHeight="1">
      <c r="A2973" s="365" t="s">
        <v>373</v>
      </c>
      <c r="B2973" s="159" t="s">
        <v>351</v>
      </c>
      <c r="C2973" s="372">
        <f t="shared" ref="C2973:BU2973" si="96">SUM(C2974:C3024)</f>
        <v>0.05546386804</v>
      </c>
      <c r="D2973" s="372">
        <f t="shared" si="96"/>
        <v>0.1608566012</v>
      </c>
      <c r="E2973" s="372">
        <f t="shared" si="96"/>
        <v>0.2745029632</v>
      </c>
      <c r="F2973" s="372">
        <f t="shared" si="96"/>
        <v>0.4192407364</v>
      </c>
      <c r="G2973" s="372">
        <f t="shared" si="96"/>
        <v>0.5288785305</v>
      </c>
      <c r="H2973" s="372">
        <f t="shared" si="96"/>
        <v>0.6022099915</v>
      </c>
      <c r="I2973" s="372">
        <f t="shared" si="96"/>
        <v>0.6867108138</v>
      </c>
      <c r="J2973" s="372">
        <f t="shared" si="96"/>
        <v>0.7660225951</v>
      </c>
      <c r="K2973" s="372">
        <f t="shared" si="96"/>
        <v>0.8588456487</v>
      </c>
      <c r="L2973" s="372">
        <f t="shared" si="96"/>
        <v>0.9659700336</v>
      </c>
      <c r="M2973" s="372">
        <f t="shared" si="96"/>
        <v>1.079072753</v>
      </c>
      <c r="N2973" s="372">
        <f t="shared" si="96"/>
        <v>1.197356317</v>
      </c>
      <c r="O2973" s="372">
        <f t="shared" si="96"/>
        <v>1.316824195</v>
      </c>
      <c r="P2973" s="372">
        <f t="shared" si="96"/>
        <v>1.434722801</v>
      </c>
      <c r="Q2973" s="372">
        <f t="shared" si="96"/>
        <v>1.57285899</v>
      </c>
      <c r="R2973" s="372">
        <f t="shared" si="96"/>
        <v>1.76195494</v>
      </c>
      <c r="S2973" s="372">
        <f t="shared" si="96"/>
        <v>1.955280977</v>
      </c>
      <c r="T2973" s="372">
        <f t="shared" si="96"/>
        <v>2.118728276</v>
      </c>
      <c r="U2973" s="372">
        <f t="shared" si="96"/>
        <v>2.275190651</v>
      </c>
      <c r="V2973" s="372">
        <f t="shared" si="96"/>
        <v>2.433930123</v>
      </c>
      <c r="W2973" s="372">
        <f t="shared" si="96"/>
        <v>2.563164172</v>
      </c>
      <c r="X2973" s="372">
        <f t="shared" si="96"/>
        <v>2.664836231</v>
      </c>
      <c r="Y2973" s="372">
        <f t="shared" si="96"/>
        <v>2.765052775</v>
      </c>
      <c r="Z2973" s="372">
        <f t="shared" si="96"/>
        <v>2.850418072</v>
      </c>
      <c r="AA2973" s="372">
        <f t="shared" si="96"/>
        <v>2.957490663</v>
      </c>
      <c r="AB2973" s="372">
        <f t="shared" si="96"/>
        <v>3.087794738</v>
      </c>
      <c r="AC2973" s="372">
        <f t="shared" si="96"/>
        <v>3.214442664</v>
      </c>
      <c r="AD2973" s="372">
        <f t="shared" si="96"/>
        <v>3.34684377</v>
      </c>
      <c r="AE2973" s="372">
        <f t="shared" si="96"/>
        <v>3.476717427</v>
      </c>
      <c r="AF2973" s="372">
        <f t="shared" si="96"/>
        <v>3.603547692</v>
      </c>
      <c r="AG2973" s="372">
        <f t="shared" si="96"/>
        <v>3.732761322</v>
      </c>
      <c r="AH2973" s="372">
        <f t="shared" si="96"/>
        <v>3.865859487</v>
      </c>
      <c r="AI2973" s="372">
        <f t="shared" si="96"/>
        <v>4.003301235</v>
      </c>
      <c r="AJ2973" s="372">
        <f t="shared" si="96"/>
        <v>4.147292378</v>
      </c>
      <c r="AK2973" s="372">
        <f t="shared" si="96"/>
        <v>4.285222985</v>
      </c>
      <c r="AL2973" s="372">
        <f t="shared" si="96"/>
        <v>4.398235545</v>
      </c>
      <c r="AM2973" s="372">
        <f t="shared" si="96"/>
        <v>4.512653223</v>
      </c>
      <c r="AN2973" s="372">
        <f t="shared" si="96"/>
        <v>4.649078346</v>
      </c>
      <c r="AO2973" s="372">
        <f t="shared" si="96"/>
        <v>4.795623499</v>
      </c>
      <c r="AP2973" s="372">
        <f t="shared" si="96"/>
        <v>4.947459935</v>
      </c>
      <c r="AQ2973" s="372">
        <f t="shared" si="96"/>
        <v>5.104231981</v>
      </c>
      <c r="AR2973" s="372">
        <f t="shared" si="96"/>
        <v>5.265224607</v>
      </c>
      <c r="AS2973" s="372">
        <f t="shared" si="96"/>
        <v>5.429504517</v>
      </c>
      <c r="AT2973" s="372">
        <f t="shared" si="96"/>
        <v>5.598219472</v>
      </c>
      <c r="AU2973" s="372">
        <f t="shared" si="96"/>
        <v>5.771480572</v>
      </c>
      <c r="AV2973" s="372">
        <f t="shared" si="96"/>
        <v>5.949401575</v>
      </c>
      <c r="AW2973" s="372">
        <f t="shared" si="96"/>
        <v>6.132098961</v>
      </c>
      <c r="AX2973" s="372">
        <f t="shared" si="96"/>
        <v>6.31969199</v>
      </c>
      <c r="AY2973" s="372">
        <f t="shared" si="96"/>
        <v>6.512302772</v>
      </c>
      <c r="AZ2973" s="372">
        <f t="shared" si="96"/>
        <v>6.710056329</v>
      </c>
      <c r="BA2973" s="372">
        <f t="shared" si="96"/>
        <v>6.909938453</v>
      </c>
      <c r="BB2973" s="372">
        <f t="shared" si="96"/>
        <v>6.770967861</v>
      </c>
      <c r="BC2973" s="372">
        <f t="shared" si="96"/>
        <v>6.312055535</v>
      </c>
      <c r="BD2973" s="372">
        <f t="shared" si="96"/>
        <v>5.888737029</v>
      </c>
      <c r="BE2973" s="372">
        <f t="shared" si="96"/>
        <v>5.498423349</v>
      </c>
      <c r="BF2973" s="372">
        <f t="shared" si="96"/>
        <v>5.139340234</v>
      </c>
      <c r="BG2973" s="372">
        <f t="shared" si="96"/>
        <v>4.807864033</v>
      </c>
      <c r="BH2973" s="372">
        <f t="shared" si="96"/>
        <v>4.502984318</v>
      </c>
      <c r="BI2973" s="372">
        <f t="shared" si="96"/>
        <v>4.222514295</v>
      </c>
      <c r="BJ2973" s="372">
        <f t="shared" si="96"/>
        <v>3.938930205</v>
      </c>
      <c r="BK2973" s="372">
        <f t="shared" si="96"/>
        <v>3.646702323</v>
      </c>
      <c r="BL2973" s="372">
        <f t="shared" si="96"/>
        <v>3.345599845</v>
      </c>
      <c r="BM2973" s="372">
        <f t="shared" si="96"/>
        <v>3.035386226</v>
      </c>
      <c r="BN2973" s="372">
        <f t="shared" si="96"/>
        <v>2.715819036</v>
      </c>
      <c r="BO2973" s="372">
        <f t="shared" si="96"/>
        <v>2.386649826</v>
      </c>
      <c r="BP2973" s="372">
        <f t="shared" si="96"/>
        <v>2.04762398</v>
      </c>
      <c r="BQ2973" s="372">
        <f t="shared" si="96"/>
        <v>1.698480571</v>
      </c>
      <c r="BR2973" s="372">
        <f t="shared" si="96"/>
        <v>1.338952211</v>
      </c>
      <c r="BS2973" s="372">
        <f t="shared" si="96"/>
        <v>0.9687648956</v>
      </c>
      <c r="BT2973" s="372">
        <f t="shared" si="96"/>
        <v>0.5876378498</v>
      </c>
      <c r="BU2973" s="372">
        <f t="shared" si="96"/>
        <v>0.1971519345</v>
      </c>
      <c r="BV2973" s="32"/>
      <c r="BW2973" s="32"/>
      <c r="BX2973" s="32"/>
      <c r="BY2973" s="32"/>
      <c r="BZ2973" s="32"/>
      <c r="CA2973" s="32"/>
      <c r="CB2973" s="32"/>
      <c r="CC2973" s="32"/>
      <c r="CD2973" s="32"/>
    </row>
    <row r="2974" ht="15.75" hidden="1" customHeight="1" outlineLevel="1">
      <c r="A2974" s="365"/>
      <c r="B2974" s="38"/>
      <c r="C2974" s="372">
        <f>$C2865*'Assumptions (T&amp;D)'!C$24</f>
        <v>0.05546386804</v>
      </c>
      <c r="D2974" s="372">
        <f>$C2865*'Assumptions (T&amp;D)'!D$24</f>
        <v>0.1067864339</v>
      </c>
      <c r="E2974" s="372">
        <f>$C2865*'Assumptions (T&amp;D)'!E$24</f>
        <v>0.09879963694</v>
      </c>
      <c r="F2974" s="372">
        <f>$C2865*'Assumptions (T&amp;D)'!F$24</f>
        <v>0.09140445453</v>
      </c>
      <c r="G2974" s="372">
        <f>$C2865*'Assumptions (T&amp;D)'!G$24</f>
        <v>0.08445298307</v>
      </c>
      <c r="H2974" s="372">
        <f>$C2865*'Assumptions (T&amp;D)'!H$24</f>
        <v>0.07824102985</v>
      </c>
      <c r="I2974" s="372">
        <f>$C2865*'Assumptions (T&amp;D)'!I$24</f>
        <v>0.07232488392</v>
      </c>
      <c r="J2974" s="372">
        <f>$C2865*'Assumptions (T&amp;D)'!J$24</f>
        <v>0.06685244894</v>
      </c>
      <c r="K2974" s="372">
        <f>$C2865*'Assumptions (T&amp;D)'!K$24</f>
        <v>0.06596502706</v>
      </c>
      <c r="L2974" s="372">
        <f>$C2865*'Assumptions (T&amp;D)'!L$24</f>
        <v>0.06596502706</v>
      </c>
      <c r="M2974" s="372">
        <f>$C2865*'Assumptions (T&amp;D)'!M$24</f>
        <v>0.06596502706</v>
      </c>
      <c r="N2974" s="372">
        <f>$C2865*'Assumptions (T&amp;D)'!N$24</f>
        <v>0.06596502706</v>
      </c>
      <c r="O2974" s="372">
        <f>$C2865*'Assumptions (T&amp;D)'!O$24</f>
        <v>0.06596502706</v>
      </c>
      <c r="P2974" s="372">
        <f>$C2865*'Assumptions (T&amp;D)'!P$24</f>
        <v>0.06596502706</v>
      </c>
      <c r="Q2974" s="372">
        <f>$C2865*'Assumptions (T&amp;D)'!Q$24</f>
        <v>0.06596502706</v>
      </c>
      <c r="R2974" s="372">
        <f>$C2865*'Assumptions (T&amp;D)'!R$24</f>
        <v>0.06596502706</v>
      </c>
      <c r="S2974" s="372">
        <f>$C2865*'Assumptions (T&amp;D)'!S$24</f>
        <v>0.06596502706</v>
      </c>
      <c r="T2974" s="372">
        <f>$C2865*'Assumptions (T&amp;D)'!T$24</f>
        <v>0.06596502706</v>
      </c>
      <c r="U2974" s="372">
        <f>$C2865*'Assumptions (T&amp;D)'!U$24</f>
        <v>0.06596502706</v>
      </c>
      <c r="V2974" s="372">
        <f>$C2865*'Assumptions (T&amp;D)'!V$24</f>
        <v>0.06596502706</v>
      </c>
      <c r="W2974" s="372">
        <f>$C2865*'Assumptions (T&amp;D)'!W$24</f>
        <v>0.03298251353</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0.05407016726</v>
      </c>
      <c r="E2975" s="372">
        <f>$D2865*'Assumptions (T&amp;D)'!D$24</f>
        <v>0.1041030954</v>
      </c>
      <c r="F2975" s="372">
        <f>$D2865*'Assumptions (T&amp;D)'!E$24</f>
        <v>0.09631699128</v>
      </c>
      <c r="G2975" s="372">
        <f>$D2865*'Assumptions (T&amp;D)'!F$24</f>
        <v>0.08910763564</v>
      </c>
      <c r="H2975" s="372">
        <f>$D2865*'Assumptions (T&amp;D)'!G$24</f>
        <v>0.08233084135</v>
      </c>
      <c r="I2975" s="372">
        <f>$D2865*'Assumptions (T&amp;D)'!H$24</f>
        <v>0.07627498261</v>
      </c>
      <c r="J2975" s="372">
        <f>$D2865*'Assumptions (T&amp;D)'!I$24</f>
        <v>0.07050749811</v>
      </c>
      <c r="K2975" s="372">
        <f>$D2865*'Assumptions (T&amp;D)'!J$24</f>
        <v>0.06517257494</v>
      </c>
      <c r="L2975" s="372">
        <f>$D2865*'Assumptions (T&amp;D)'!K$24</f>
        <v>0.06430745226</v>
      </c>
      <c r="M2975" s="372">
        <f>$D2865*'Assumptions (T&amp;D)'!L$24</f>
        <v>0.06430745226</v>
      </c>
      <c r="N2975" s="372">
        <f>$D2865*'Assumptions (T&amp;D)'!M$24</f>
        <v>0.06430745226</v>
      </c>
      <c r="O2975" s="372">
        <f>$D2865*'Assumptions (T&amp;D)'!N$24</f>
        <v>0.06430745226</v>
      </c>
      <c r="P2975" s="372">
        <f>$D2865*'Assumptions (T&amp;D)'!O$24</f>
        <v>0.06430745226</v>
      </c>
      <c r="Q2975" s="372">
        <f>$D2865*'Assumptions (T&amp;D)'!P$24</f>
        <v>0.06430745226</v>
      </c>
      <c r="R2975" s="372">
        <f>$D2865*'Assumptions (T&amp;D)'!Q$24</f>
        <v>0.06430745226</v>
      </c>
      <c r="S2975" s="372">
        <f>$D2865*'Assumptions (T&amp;D)'!R$24</f>
        <v>0.06430745226</v>
      </c>
      <c r="T2975" s="372">
        <f>$D2865*'Assumptions (T&amp;D)'!S$24</f>
        <v>0.06430745226</v>
      </c>
      <c r="U2975" s="372">
        <f>$D2865*'Assumptions (T&amp;D)'!T$24</f>
        <v>0.06430745226</v>
      </c>
      <c r="V2975" s="372">
        <f>$D2865*'Assumptions (T&amp;D)'!U$24</f>
        <v>0.06430745226</v>
      </c>
      <c r="W2975" s="372">
        <f>$D2865*'Assumptions (T&amp;D)'!V$24</f>
        <v>0.06430745226</v>
      </c>
      <c r="X2975" s="372">
        <f>$D2865*'Assumptions (T&amp;D)'!W$24</f>
        <v>0.03215372613</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0.07160023093</v>
      </c>
      <c r="F2976" s="372">
        <f>$E2865*'Assumptions (T&amp;D)'!D$24</f>
        <v>0.1378543113</v>
      </c>
      <c r="G2976" s="372">
        <f>$E2865*'Assumptions (T&amp;D)'!E$24</f>
        <v>0.127543878</v>
      </c>
      <c r="H2976" s="372">
        <f>$E2865*'Assumptions (T&amp;D)'!F$24</f>
        <v>0.1179971806</v>
      </c>
      <c r="I2976" s="372">
        <f>$E2865*'Assumptions (T&amp;D)'!G$24</f>
        <v>0.109023285</v>
      </c>
      <c r="J2976" s="372">
        <f>$E2865*'Assumptions (T&amp;D)'!H$24</f>
        <v>0.1010040591</v>
      </c>
      <c r="K2976" s="372">
        <f>$E2865*'Assumptions (T&amp;D)'!I$24</f>
        <v>0.09336670114</v>
      </c>
      <c r="L2976" s="372">
        <f>$E2865*'Assumptions (T&amp;D)'!J$24</f>
        <v>0.08630214502</v>
      </c>
      <c r="M2976" s="372">
        <f>$E2865*'Assumptions (T&amp;D)'!K$24</f>
        <v>0.08515654132</v>
      </c>
      <c r="N2976" s="372">
        <f>$E2865*'Assumptions (T&amp;D)'!L$24</f>
        <v>0.08515654132</v>
      </c>
      <c r="O2976" s="372">
        <f>$E2865*'Assumptions (T&amp;D)'!M$24</f>
        <v>0.08515654132</v>
      </c>
      <c r="P2976" s="372">
        <f>$E2865*'Assumptions (T&amp;D)'!N$24</f>
        <v>0.08515654132</v>
      </c>
      <c r="Q2976" s="372">
        <f>$E2865*'Assumptions (T&amp;D)'!O$24</f>
        <v>0.08515654132</v>
      </c>
      <c r="R2976" s="372">
        <f>$E2865*'Assumptions (T&amp;D)'!P$24</f>
        <v>0.08515654132</v>
      </c>
      <c r="S2976" s="372">
        <f>$E2865*'Assumptions (T&amp;D)'!Q$24</f>
        <v>0.08515654132</v>
      </c>
      <c r="T2976" s="372">
        <f>$E2865*'Assumptions (T&amp;D)'!R$24</f>
        <v>0.08515654132</v>
      </c>
      <c r="U2976" s="372">
        <f>$E2865*'Assumptions (T&amp;D)'!S$24</f>
        <v>0.08515654132</v>
      </c>
      <c r="V2976" s="372">
        <f>$E2865*'Assumptions (T&amp;D)'!T$24</f>
        <v>0.08515654132</v>
      </c>
      <c r="W2976" s="372">
        <f>$E2865*'Assumptions (T&amp;D)'!U$24</f>
        <v>0.08515654132</v>
      </c>
      <c r="X2976" s="372">
        <f>$E2865*'Assumptions (T&amp;D)'!V$24</f>
        <v>0.08515654132</v>
      </c>
      <c r="Y2976" s="372">
        <f>$E2865*'Assumptions (T&amp;D)'!W$24</f>
        <v>0.04257827066</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0.09366497929</v>
      </c>
      <c r="G2977" s="372">
        <f>$F2865*'Assumptions (T&amp;D)'!D$24</f>
        <v>0.1803363068</v>
      </c>
      <c r="H2977" s="372">
        <f>$F2865*'Assumptions (T&amp;D)'!E$24</f>
        <v>0.1668485498</v>
      </c>
      <c r="I2977" s="372">
        <f>$F2865*'Assumptions (T&amp;D)'!F$24</f>
        <v>0.1543598859</v>
      </c>
      <c r="J2977" s="372">
        <f>$F2865*'Assumptions (T&amp;D)'!G$24</f>
        <v>0.1426205418</v>
      </c>
      <c r="K2977" s="372">
        <f>$F2865*'Assumptions (T&amp;D)'!H$24</f>
        <v>0.1321300641</v>
      </c>
      <c r="L2977" s="372">
        <f>$F2865*'Assumptions (T&amp;D)'!I$24</f>
        <v>0.122139133</v>
      </c>
      <c r="M2977" s="372">
        <f>$F2865*'Assumptions (T&amp;D)'!J$24</f>
        <v>0.1128975217</v>
      </c>
      <c r="N2977" s="372">
        <f>$F2865*'Assumptions (T&amp;D)'!K$24</f>
        <v>0.111398882</v>
      </c>
      <c r="O2977" s="372">
        <f>$F2865*'Assumptions (T&amp;D)'!L$24</f>
        <v>0.111398882</v>
      </c>
      <c r="P2977" s="372">
        <f>$F2865*'Assumptions (T&amp;D)'!M$24</f>
        <v>0.111398882</v>
      </c>
      <c r="Q2977" s="372">
        <f>$F2865*'Assumptions (T&amp;D)'!N$24</f>
        <v>0.111398882</v>
      </c>
      <c r="R2977" s="372">
        <f>$F2865*'Assumptions (T&amp;D)'!O$24</f>
        <v>0.111398882</v>
      </c>
      <c r="S2977" s="372">
        <f>$F2865*'Assumptions (T&amp;D)'!P$24</f>
        <v>0.111398882</v>
      </c>
      <c r="T2977" s="372">
        <f>$F2865*'Assumptions (T&amp;D)'!Q$24</f>
        <v>0.111398882</v>
      </c>
      <c r="U2977" s="372">
        <f>$F2865*'Assumptions (T&amp;D)'!R$24</f>
        <v>0.111398882</v>
      </c>
      <c r="V2977" s="372">
        <f>$F2865*'Assumptions (T&amp;D)'!S$24</f>
        <v>0.111398882</v>
      </c>
      <c r="W2977" s="372">
        <f>$F2865*'Assumptions (T&amp;D)'!T$24</f>
        <v>0.111398882</v>
      </c>
      <c r="X2977" s="372">
        <f>$F2865*'Assumptions (T&amp;D)'!U$24</f>
        <v>0.111398882</v>
      </c>
      <c r="Y2977" s="372">
        <f>$F2865*'Assumptions (T&amp;D)'!V$24</f>
        <v>0.111398882</v>
      </c>
      <c r="Z2977" s="372">
        <f>$F2865*'Assumptions (T&amp;D)'!W$24</f>
        <v>0.05569944102</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0.04743772694</v>
      </c>
      <c r="H2978" s="372">
        <f>$G2865*'Assumptions (T&amp;D)'!D$24</f>
        <v>0.09133343694</v>
      </c>
      <c r="I2978" s="372">
        <f>$G2865*'Assumptions (T&amp;D)'!E$24</f>
        <v>0.08450240426</v>
      </c>
      <c r="J2978" s="372">
        <f>$G2865*'Assumptions (T&amp;D)'!F$24</f>
        <v>0.078177374</v>
      </c>
      <c r="K2978" s="372">
        <f>$G2865*'Assumptions (T&amp;D)'!G$24</f>
        <v>0.07223184556</v>
      </c>
      <c r="L2978" s="372">
        <f>$G2865*'Assumptions (T&amp;D)'!H$24</f>
        <v>0.06691882014</v>
      </c>
      <c r="M2978" s="372">
        <f>$G2865*'Assumptions (T&amp;D)'!I$24</f>
        <v>0.06185879594</v>
      </c>
      <c r="N2978" s="372">
        <f>$G2865*'Assumptions (T&amp;D)'!J$24</f>
        <v>0.05717827354</v>
      </c>
      <c r="O2978" s="372">
        <f>$G2865*'Assumptions (T&amp;D)'!K$24</f>
        <v>0.05641926991</v>
      </c>
      <c r="P2978" s="372">
        <f>$G2865*'Assumptions (T&amp;D)'!L$24</f>
        <v>0.05641926991</v>
      </c>
      <c r="Q2978" s="372">
        <f>$G2865*'Assumptions (T&amp;D)'!M$24</f>
        <v>0.05641926991</v>
      </c>
      <c r="R2978" s="372">
        <f>$G2865*'Assumptions (T&amp;D)'!N$24</f>
        <v>0.05641926991</v>
      </c>
      <c r="S2978" s="372">
        <f>$G2865*'Assumptions (T&amp;D)'!O$24</f>
        <v>0.05641926991</v>
      </c>
      <c r="T2978" s="372">
        <f>$G2865*'Assumptions (T&amp;D)'!P$24</f>
        <v>0.05641926991</v>
      </c>
      <c r="U2978" s="372">
        <f>$G2865*'Assumptions (T&amp;D)'!Q$24</f>
        <v>0.05641926991</v>
      </c>
      <c r="V2978" s="372">
        <f>$G2865*'Assumptions (T&amp;D)'!R$24</f>
        <v>0.05641926991</v>
      </c>
      <c r="W2978" s="372">
        <f>$G2865*'Assumptions (T&amp;D)'!S$24</f>
        <v>0.05641926991</v>
      </c>
      <c r="X2978" s="372">
        <f>$G2865*'Assumptions (T&amp;D)'!T$24</f>
        <v>0.05641926991</v>
      </c>
      <c r="Y2978" s="372">
        <f>$G2865*'Assumptions (T&amp;D)'!U$24</f>
        <v>0.05641926991</v>
      </c>
      <c r="Z2978" s="372">
        <f>$G2865*'Assumptions (T&amp;D)'!V$24</f>
        <v>0.05641926991</v>
      </c>
      <c r="AA2978" s="372">
        <f>$G2865*'Assumptions (T&amp;D)'!W$24</f>
        <v>0.02820963496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0.06545895302</v>
      </c>
      <c r="I2979" s="372">
        <f>$H2865*'Assumptions (T&amp;D)'!D$24</f>
        <v>0.1260303042</v>
      </c>
      <c r="J2979" s="372">
        <f>$H2865*'Assumptions (T&amp;D)'!E$24</f>
        <v>0.116604215</v>
      </c>
      <c r="K2979" s="372">
        <f>$H2865*'Assumptions (T&amp;D)'!F$24</f>
        <v>0.1078763546</v>
      </c>
      <c r="L2979" s="372">
        <f>$H2865*'Assumptions (T&amp;D)'!G$24</f>
        <v>0.0996721658</v>
      </c>
      <c r="M2979" s="372">
        <f>$H2865*'Assumptions (T&amp;D)'!H$24</f>
        <v>0.09234076306</v>
      </c>
      <c r="N2979" s="372">
        <f>$H2865*'Assumptions (T&amp;D)'!I$24</f>
        <v>0.08535847474</v>
      </c>
      <c r="O2979" s="372">
        <f>$H2865*'Assumptions (T&amp;D)'!J$24</f>
        <v>0.07889985804</v>
      </c>
      <c r="P2979" s="372">
        <f>$H2865*'Assumptions (T&amp;D)'!K$24</f>
        <v>0.07785251479</v>
      </c>
      <c r="Q2979" s="372">
        <f>$H2865*'Assumptions (T&amp;D)'!L$24</f>
        <v>0.07785251479</v>
      </c>
      <c r="R2979" s="372">
        <f>$H2865*'Assumptions (T&amp;D)'!M$24</f>
        <v>0.07785251479</v>
      </c>
      <c r="S2979" s="372">
        <f>$H2865*'Assumptions (T&amp;D)'!N$24</f>
        <v>0.07785251479</v>
      </c>
      <c r="T2979" s="372">
        <f>$H2865*'Assumptions (T&amp;D)'!O$24</f>
        <v>0.07785251479</v>
      </c>
      <c r="U2979" s="372">
        <f>$H2865*'Assumptions (T&amp;D)'!P$24</f>
        <v>0.07785251479</v>
      </c>
      <c r="V2979" s="372">
        <f>$H2865*'Assumptions (T&amp;D)'!Q$24</f>
        <v>0.07785251479</v>
      </c>
      <c r="W2979" s="372">
        <f>$H2865*'Assumptions (T&amp;D)'!R$24</f>
        <v>0.07785251479</v>
      </c>
      <c r="X2979" s="372">
        <f>$H2865*'Assumptions (T&amp;D)'!S$24</f>
        <v>0.07785251479</v>
      </c>
      <c r="Y2979" s="372">
        <f>$H2865*'Assumptions (T&amp;D)'!T$24</f>
        <v>0.07785251479</v>
      </c>
      <c r="Z2979" s="372">
        <f>$H2865*'Assumptions (T&amp;D)'!U$24</f>
        <v>0.07785251479</v>
      </c>
      <c r="AA2979" s="372">
        <f>$H2865*'Assumptions (T&amp;D)'!V$24</f>
        <v>0.07785251479</v>
      </c>
      <c r="AB2979" s="372">
        <f>$H2865*'Assumptions (T&amp;D)'!W$24</f>
        <v>0.03892625739</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0.064195068</v>
      </c>
      <c r="J2980" s="372">
        <f>$I2865*'Assumptions (T&amp;D)'!D$24</f>
        <v>0.1235969043</v>
      </c>
      <c r="K2980" s="372">
        <f>$I2865*'Assumptions (T&amp;D)'!E$24</f>
        <v>0.1143528145</v>
      </c>
      <c r="L2980" s="372">
        <f>$I2865*'Assumptions (T&amp;D)'!F$24</f>
        <v>0.1057934721</v>
      </c>
      <c r="M2980" s="372">
        <f>$I2865*'Assumptions (T&amp;D)'!G$24</f>
        <v>0.09774769021</v>
      </c>
      <c r="N2980" s="372">
        <f>$I2865*'Assumptions (T&amp;D)'!H$24</f>
        <v>0.0905578426</v>
      </c>
      <c r="O2980" s="372">
        <f>$I2865*'Assumptions (T&amp;D)'!I$24</f>
        <v>0.08371036868</v>
      </c>
      <c r="P2980" s="372">
        <f>$I2865*'Assumptions (T&amp;D)'!J$24</f>
        <v>0.0773764553</v>
      </c>
      <c r="Q2980" s="372">
        <f>$I2865*'Assumptions (T&amp;D)'!K$24</f>
        <v>0.07634933421</v>
      </c>
      <c r="R2980" s="372">
        <f>$I2865*'Assumptions (T&amp;D)'!L$24</f>
        <v>0.07634933421</v>
      </c>
      <c r="S2980" s="372">
        <f>$I2865*'Assumptions (T&amp;D)'!M$24</f>
        <v>0.07634933421</v>
      </c>
      <c r="T2980" s="372">
        <f>$I2865*'Assumptions (T&amp;D)'!N$24</f>
        <v>0.07634933421</v>
      </c>
      <c r="U2980" s="372">
        <f>$I2865*'Assumptions (T&amp;D)'!O$24</f>
        <v>0.07634933421</v>
      </c>
      <c r="V2980" s="372">
        <f>$I2865*'Assumptions (T&amp;D)'!P$24</f>
        <v>0.07634933421</v>
      </c>
      <c r="W2980" s="372">
        <f>$I2865*'Assumptions (T&amp;D)'!Q$24</f>
        <v>0.07634933421</v>
      </c>
      <c r="X2980" s="372">
        <f>$I2865*'Assumptions (T&amp;D)'!R$24</f>
        <v>0.07634933421</v>
      </c>
      <c r="Y2980" s="372">
        <f>$I2865*'Assumptions (T&amp;D)'!S$24</f>
        <v>0.07634933421</v>
      </c>
      <c r="Z2980" s="372">
        <f>$I2865*'Assumptions (T&amp;D)'!T$24</f>
        <v>0.07634933421</v>
      </c>
      <c r="AA2980" s="372">
        <f>$I2865*'Assumptions (T&amp;D)'!U$24</f>
        <v>0.07634933421</v>
      </c>
      <c r="AB2980" s="372">
        <f>$I2865*'Assumptions (T&amp;D)'!V$24</f>
        <v>0.07634933421</v>
      </c>
      <c r="AC2980" s="372">
        <f>$I2865*'Assumptions (T&amp;D)'!W$24</f>
        <v>0.03817466711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0.06665955394</v>
      </c>
      <c r="K2981" s="372">
        <f>$J2865*'Assumptions (T&amp;D)'!D$24</f>
        <v>0.1283418612</v>
      </c>
      <c r="L2981" s="372">
        <f>$J2865*'Assumptions (T&amp;D)'!E$24</f>
        <v>0.1187428854</v>
      </c>
      <c r="M2981" s="372">
        <f>$J2865*'Assumptions (T&amp;D)'!F$24</f>
        <v>0.1098549449</v>
      </c>
      <c r="N2981" s="372">
        <f>$J2865*'Assumptions (T&amp;D)'!G$24</f>
        <v>0.1015002808</v>
      </c>
      <c r="O2981" s="372">
        <f>$J2865*'Assumptions (T&amp;D)'!H$24</f>
        <v>0.09403441076</v>
      </c>
      <c r="P2981" s="372">
        <f>$J2865*'Assumptions (T&amp;D)'!I$24</f>
        <v>0.08692405834</v>
      </c>
      <c r="Q2981" s="372">
        <f>$J2865*'Assumptions (T&amp;D)'!J$24</f>
        <v>0.08034698235</v>
      </c>
      <c r="R2981" s="372">
        <f>$J2865*'Assumptions (T&amp;D)'!K$24</f>
        <v>0.07928042949</v>
      </c>
      <c r="S2981" s="372">
        <f>$J2865*'Assumptions (T&amp;D)'!L$24</f>
        <v>0.07928042949</v>
      </c>
      <c r="T2981" s="372">
        <f>$J2865*'Assumptions (T&amp;D)'!M$24</f>
        <v>0.07928042949</v>
      </c>
      <c r="U2981" s="372">
        <f>$J2865*'Assumptions (T&amp;D)'!N$24</f>
        <v>0.07928042949</v>
      </c>
      <c r="V2981" s="372">
        <f>$J2865*'Assumptions (T&amp;D)'!O$24</f>
        <v>0.07928042949</v>
      </c>
      <c r="W2981" s="372">
        <f>$J2865*'Assumptions (T&amp;D)'!P$24</f>
        <v>0.07928042949</v>
      </c>
      <c r="X2981" s="372">
        <f>$J2865*'Assumptions (T&amp;D)'!Q$24</f>
        <v>0.07928042949</v>
      </c>
      <c r="Y2981" s="372">
        <f>$J2865*'Assumptions (T&amp;D)'!R$24</f>
        <v>0.07928042949</v>
      </c>
      <c r="Z2981" s="372">
        <f>$J2865*'Assumptions (T&amp;D)'!S$24</f>
        <v>0.07928042949</v>
      </c>
      <c r="AA2981" s="372">
        <f>$J2865*'Assumptions (T&amp;D)'!T$24</f>
        <v>0.07928042949</v>
      </c>
      <c r="AB2981" s="372">
        <f>$J2865*'Assumptions (T&amp;D)'!U$24</f>
        <v>0.07928042949</v>
      </c>
      <c r="AC2981" s="372">
        <f>$J2865*'Assumptions (T&amp;D)'!V$24</f>
        <v>0.07928042949</v>
      </c>
      <c r="AD2981" s="372">
        <f>$J2865*'Assumptions (T&amp;D)'!W$24</f>
        <v>0.03964021474</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0.0794084057</v>
      </c>
      <c r="L2982" s="372">
        <f>$K2865*'Assumptions (T&amp;D)'!D$24</f>
        <v>0.1528876504</v>
      </c>
      <c r="M2982" s="372">
        <f>$K2865*'Assumptions (T&amp;D)'!E$24</f>
        <v>0.14145284</v>
      </c>
      <c r="N2982" s="372">
        <f>$K2865*'Assumptions (T&amp;D)'!F$24</f>
        <v>0.1308650526</v>
      </c>
      <c r="O2982" s="372">
        <f>$K2865*'Assumptions (T&amp;D)'!G$24</f>
        <v>0.1209125324</v>
      </c>
      <c r="P2982" s="372">
        <f>$K2865*'Assumptions (T&amp;D)'!H$24</f>
        <v>0.112018791</v>
      </c>
      <c r="Q2982" s="372">
        <f>$K2865*'Assumptions (T&amp;D)'!I$24</f>
        <v>0.103548561</v>
      </c>
      <c r="R2982" s="372">
        <f>$K2865*'Assumptions (T&amp;D)'!J$24</f>
        <v>0.09571359834</v>
      </c>
      <c r="S2982" s="372">
        <f>$K2865*'Assumptions (T&amp;D)'!K$24</f>
        <v>0.09444306385</v>
      </c>
      <c r="T2982" s="372">
        <f>$K2865*'Assumptions (T&amp;D)'!L$24</f>
        <v>0.09444306385</v>
      </c>
      <c r="U2982" s="372">
        <f>$K2865*'Assumptions (T&amp;D)'!M$24</f>
        <v>0.09444306385</v>
      </c>
      <c r="V2982" s="372">
        <f>$K2865*'Assumptions (T&amp;D)'!N$24</f>
        <v>0.09444306385</v>
      </c>
      <c r="W2982" s="372">
        <f>$K2865*'Assumptions (T&amp;D)'!O$24</f>
        <v>0.09444306385</v>
      </c>
      <c r="X2982" s="372">
        <f>$K2865*'Assumptions (T&amp;D)'!P$24</f>
        <v>0.09444306385</v>
      </c>
      <c r="Y2982" s="372">
        <f>$K2865*'Assumptions (T&amp;D)'!Q$24</f>
        <v>0.09444306385</v>
      </c>
      <c r="Z2982" s="372">
        <f>$K2865*'Assumptions (T&amp;D)'!R$24</f>
        <v>0.09444306385</v>
      </c>
      <c r="AA2982" s="372">
        <f>$K2865*'Assumptions (T&amp;D)'!S$24</f>
        <v>0.09444306385</v>
      </c>
      <c r="AB2982" s="372">
        <f>$K2865*'Assumptions (T&amp;D)'!T$24</f>
        <v>0.09444306385</v>
      </c>
      <c r="AC2982" s="372">
        <f>$K2865*'Assumptions (T&amp;D)'!U$24</f>
        <v>0.09444306385</v>
      </c>
      <c r="AD2982" s="372">
        <f>$K2865*'Assumptions (T&amp;D)'!V$24</f>
        <v>0.09444306385</v>
      </c>
      <c r="AE2982" s="372">
        <f>$K2865*'Assumptions (T&amp;D)'!W$24</f>
        <v>0.04722153192</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0.08324128238</v>
      </c>
      <c r="M2983" s="372">
        <f>$L2865*'Assumptions (T&amp;D)'!D$24</f>
        <v>0.1602672157</v>
      </c>
      <c r="N2983" s="372">
        <f>$L2865*'Assumptions (T&amp;D)'!E$24</f>
        <v>0.148280471</v>
      </c>
      <c r="O2983" s="372">
        <f>$L2865*'Assumptions (T&amp;D)'!F$24</f>
        <v>0.1371816334</v>
      </c>
      <c r="P2983" s="372">
        <f>$L2865*'Assumptions (T&amp;D)'!G$24</f>
        <v>0.126748726</v>
      </c>
      <c r="Q2983" s="372">
        <f>$L2865*'Assumptions (T&amp;D)'!H$24</f>
        <v>0.1174257023</v>
      </c>
      <c r="R2983" s="372">
        <f>$L2865*'Assumptions (T&amp;D)'!I$24</f>
        <v>0.1085466322</v>
      </c>
      <c r="S2983" s="372">
        <f>$L2865*'Assumptions (T&amp;D)'!J$24</f>
        <v>0.1003334924</v>
      </c>
      <c r="T2983" s="372">
        <f>$L2865*'Assumptions (T&amp;D)'!K$24</f>
        <v>0.09900163185</v>
      </c>
      <c r="U2983" s="372">
        <f>$L2865*'Assumptions (T&amp;D)'!L$24</f>
        <v>0.09900163185</v>
      </c>
      <c r="V2983" s="372">
        <f>$L2865*'Assumptions (T&amp;D)'!M$24</f>
        <v>0.09900163185</v>
      </c>
      <c r="W2983" s="372">
        <f>$L2865*'Assumptions (T&amp;D)'!N$24</f>
        <v>0.09900163185</v>
      </c>
      <c r="X2983" s="372">
        <f>$L2865*'Assumptions (T&amp;D)'!O$24</f>
        <v>0.09900163185</v>
      </c>
      <c r="Y2983" s="372">
        <f>$L2865*'Assumptions (T&amp;D)'!P$24</f>
        <v>0.09900163185</v>
      </c>
      <c r="Z2983" s="372">
        <f>$L2865*'Assumptions (T&amp;D)'!Q$24</f>
        <v>0.09900163185</v>
      </c>
      <c r="AA2983" s="372">
        <f>$L2865*'Assumptions (T&amp;D)'!R$24</f>
        <v>0.09900163185</v>
      </c>
      <c r="AB2983" s="372">
        <f>$L2865*'Assumptions (T&amp;D)'!S$24</f>
        <v>0.09900163185</v>
      </c>
      <c r="AC2983" s="372">
        <f>$L2865*'Assumptions (T&amp;D)'!T$24</f>
        <v>0.09900163185</v>
      </c>
      <c r="AD2983" s="372">
        <f>$L2865*'Assumptions (T&amp;D)'!U$24</f>
        <v>0.09900163185</v>
      </c>
      <c r="AE2983" s="372">
        <f>$L2865*'Assumptions (T&amp;D)'!V$24</f>
        <v>0.09900163185</v>
      </c>
      <c r="AF2983" s="372">
        <f>$L2865*'Assumptions (T&amp;D)'!W$24</f>
        <v>0.04950081592</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0.0872239608</v>
      </c>
      <c r="N2984" s="372">
        <f>$M2865*'Assumptions (T&amp;D)'!D$24</f>
        <v>0.1679351992</v>
      </c>
      <c r="O2984" s="372">
        <f>$M2865*'Assumptions (T&amp;D)'!E$24</f>
        <v>0.1553749488</v>
      </c>
      <c r="P2984" s="372">
        <f>$M2865*'Assumptions (T&amp;D)'!F$24</f>
        <v>0.1437450874</v>
      </c>
      <c r="Q2984" s="372">
        <f>$M2865*'Assumptions (T&amp;D)'!G$24</f>
        <v>0.1328130176</v>
      </c>
      <c r="R2984" s="372">
        <f>$M2865*'Assumptions (T&amp;D)'!H$24</f>
        <v>0.123043934</v>
      </c>
      <c r="S2984" s="372">
        <f>$M2865*'Assumptions (T&amp;D)'!I$24</f>
        <v>0.1137400449</v>
      </c>
      <c r="T2984" s="372">
        <f>$M2865*'Assumptions (T&amp;D)'!J$24</f>
        <v>0.1051339474</v>
      </c>
      <c r="U2984" s="372">
        <f>$M2865*'Assumptions (T&amp;D)'!K$24</f>
        <v>0.103738364</v>
      </c>
      <c r="V2984" s="372">
        <f>$M2865*'Assumptions (T&amp;D)'!L$24</f>
        <v>0.103738364</v>
      </c>
      <c r="W2984" s="372">
        <f>$M2865*'Assumptions (T&amp;D)'!M$24</f>
        <v>0.103738364</v>
      </c>
      <c r="X2984" s="372">
        <f>$M2865*'Assumptions (T&amp;D)'!N$24</f>
        <v>0.103738364</v>
      </c>
      <c r="Y2984" s="372">
        <f>$M2865*'Assumptions (T&amp;D)'!O$24</f>
        <v>0.103738364</v>
      </c>
      <c r="Z2984" s="372">
        <f>$M2865*'Assumptions (T&amp;D)'!P$24</f>
        <v>0.103738364</v>
      </c>
      <c r="AA2984" s="372">
        <f>$M2865*'Assumptions (T&amp;D)'!Q$24</f>
        <v>0.103738364</v>
      </c>
      <c r="AB2984" s="372">
        <f>$M2865*'Assumptions (T&amp;D)'!R$24</f>
        <v>0.103738364</v>
      </c>
      <c r="AC2984" s="372">
        <f>$M2865*'Assumptions (T&amp;D)'!S$24</f>
        <v>0.103738364</v>
      </c>
      <c r="AD2984" s="372">
        <f>$M2865*'Assumptions (T&amp;D)'!T$24</f>
        <v>0.103738364</v>
      </c>
      <c r="AE2984" s="372">
        <f>$M2865*'Assumptions (T&amp;D)'!U$24</f>
        <v>0.103738364</v>
      </c>
      <c r="AF2984" s="372">
        <f>$M2865*'Assumptions (T&amp;D)'!V$24</f>
        <v>0.103738364</v>
      </c>
      <c r="AG2984" s="372">
        <f>$M2865*'Assumptions (T&amp;D)'!W$24</f>
        <v>0.05186918202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0.08885282025</v>
      </c>
      <c r="O2985" s="372">
        <f>$N2865*'Assumptions (T&amp;D)'!D$24</f>
        <v>0.1710712966</v>
      </c>
      <c r="P2985" s="372">
        <f>$N2865*'Assumptions (T&amp;D)'!E$24</f>
        <v>0.1582764905</v>
      </c>
      <c r="Q2985" s="372">
        <f>$N2865*'Assumptions (T&amp;D)'!F$24</f>
        <v>0.1464294478</v>
      </c>
      <c r="R2985" s="372">
        <f>$N2865*'Assumptions (T&amp;D)'!G$24</f>
        <v>0.1352932276</v>
      </c>
      <c r="S2985" s="372">
        <f>$N2865*'Assumptions (T&amp;D)'!H$24</f>
        <v>0.1253417118</v>
      </c>
      <c r="T2985" s="372">
        <f>$N2865*'Assumptions (T&amp;D)'!I$24</f>
        <v>0.1158640776</v>
      </c>
      <c r="U2985" s="372">
        <f>$N2865*'Assumptions (T&amp;D)'!J$24</f>
        <v>0.107097266</v>
      </c>
      <c r="V2985" s="372">
        <f>$N2865*'Assumptions (T&amp;D)'!K$24</f>
        <v>0.1056756209</v>
      </c>
      <c r="W2985" s="372">
        <f>$N2865*'Assumptions (T&amp;D)'!L$24</f>
        <v>0.1056756209</v>
      </c>
      <c r="X2985" s="372">
        <f>$N2865*'Assumptions (T&amp;D)'!M$24</f>
        <v>0.1056756209</v>
      </c>
      <c r="Y2985" s="372">
        <f>$N2865*'Assumptions (T&amp;D)'!N$24</f>
        <v>0.1056756209</v>
      </c>
      <c r="Z2985" s="372">
        <f>$N2865*'Assumptions (T&amp;D)'!O$24</f>
        <v>0.1056756209</v>
      </c>
      <c r="AA2985" s="372">
        <f>$N2865*'Assumptions (T&amp;D)'!P$24</f>
        <v>0.1056756209</v>
      </c>
      <c r="AB2985" s="372">
        <f>$N2865*'Assumptions (T&amp;D)'!Q$24</f>
        <v>0.1056756209</v>
      </c>
      <c r="AC2985" s="372">
        <f>$N2865*'Assumptions (T&amp;D)'!R$24</f>
        <v>0.1056756209</v>
      </c>
      <c r="AD2985" s="372">
        <f>$N2865*'Assumptions (T&amp;D)'!S$24</f>
        <v>0.1056756209</v>
      </c>
      <c r="AE2985" s="372">
        <f>$N2865*'Assumptions (T&amp;D)'!T$24</f>
        <v>0.1056756209</v>
      </c>
      <c r="AF2985" s="372">
        <f>$N2865*'Assumptions (T&amp;D)'!U$24</f>
        <v>0.1056756209</v>
      </c>
      <c r="AG2985" s="372">
        <f>$N2865*'Assumptions (T&amp;D)'!V$24</f>
        <v>0.1056756209</v>
      </c>
      <c r="AH2985" s="372">
        <f>$N2865*'Assumptions (T&amp;D)'!W$24</f>
        <v>0.05283781044</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0.09239197374</v>
      </c>
      <c r="P2986" s="372">
        <f>$O2865*'Assumptions (T&amp;D)'!D$24</f>
        <v>0.1778853468</v>
      </c>
      <c r="Q2986" s="372">
        <f>$O2865*'Assumptions (T&amp;D)'!E$24</f>
        <v>0.1645809026</v>
      </c>
      <c r="R2986" s="372">
        <f>$O2865*'Assumptions (T&amp;D)'!F$24</f>
        <v>0.1522619727</v>
      </c>
      <c r="S2986" s="372">
        <f>$O2865*'Assumptions (T&amp;D)'!G$24</f>
        <v>0.1406821787</v>
      </c>
      <c r="T2986" s="372">
        <f>$O2865*'Assumptions (T&amp;D)'!H$24</f>
        <v>0.1303342776</v>
      </c>
      <c r="U2986" s="372">
        <f>$O2865*'Assumptions (T&amp;D)'!I$24</f>
        <v>0.1204791338</v>
      </c>
      <c r="V2986" s="372">
        <f>$O2865*'Assumptions (T&amp;D)'!J$24</f>
        <v>0.1113631257</v>
      </c>
      <c r="W2986" s="372">
        <f>$O2865*'Assumptions (T&amp;D)'!K$24</f>
        <v>0.1098848541</v>
      </c>
      <c r="X2986" s="372">
        <f>$O2865*'Assumptions (T&amp;D)'!L$24</f>
        <v>0.1098848541</v>
      </c>
      <c r="Y2986" s="372">
        <f>$O2865*'Assumptions (T&amp;D)'!M$24</f>
        <v>0.1098848541</v>
      </c>
      <c r="Z2986" s="372">
        <f>$O2865*'Assumptions (T&amp;D)'!N$24</f>
        <v>0.1098848541</v>
      </c>
      <c r="AA2986" s="372">
        <f>$O2865*'Assumptions (T&amp;D)'!O$24</f>
        <v>0.1098848541</v>
      </c>
      <c r="AB2986" s="372">
        <f>$O2865*'Assumptions (T&amp;D)'!P$24</f>
        <v>0.1098848541</v>
      </c>
      <c r="AC2986" s="372">
        <f>$O2865*'Assumptions (T&amp;D)'!Q$24</f>
        <v>0.1098848541</v>
      </c>
      <c r="AD2986" s="372">
        <f>$O2865*'Assumptions (T&amp;D)'!R$24</f>
        <v>0.1098848541</v>
      </c>
      <c r="AE2986" s="372">
        <f>$O2865*'Assumptions (T&amp;D)'!S$24</f>
        <v>0.1098848541</v>
      </c>
      <c r="AF2986" s="372">
        <f>$O2865*'Assumptions (T&amp;D)'!T$24</f>
        <v>0.1098848541</v>
      </c>
      <c r="AG2986" s="372">
        <f>$O2865*'Assumptions (T&amp;D)'!U$24</f>
        <v>0.1098848541</v>
      </c>
      <c r="AH2986" s="372">
        <f>$O2865*'Assumptions (T&amp;D)'!V$24</f>
        <v>0.1098848541</v>
      </c>
      <c r="AI2986" s="372">
        <f>$O2865*'Assumptions (T&amp;D)'!W$24</f>
        <v>0.05494242705</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0.09064815809</v>
      </c>
      <c r="Q2987" s="372">
        <f>$P2865*'Assumptions (T&amp;D)'!D$24</f>
        <v>0.1745279204</v>
      </c>
      <c r="R2987" s="372">
        <f>$P2865*'Assumptions (T&amp;D)'!E$24</f>
        <v>0.1614745856</v>
      </c>
      <c r="S2987" s="372">
        <f>$P2865*'Assumptions (T&amp;D)'!F$24</f>
        <v>0.1493881645</v>
      </c>
      <c r="T2987" s="372">
        <f>$P2865*'Assumptions (T&amp;D)'!G$24</f>
        <v>0.1380269287</v>
      </c>
      <c r="U2987" s="372">
        <f>$P2865*'Assumptions (T&amp;D)'!H$24</f>
        <v>0.127874335</v>
      </c>
      <c r="V2987" s="372">
        <f>$P2865*'Assumptions (T&amp;D)'!I$24</f>
        <v>0.1182051981</v>
      </c>
      <c r="W2987" s="372">
        <f>$P2865*'Assumptions (T&amp;D)'!J$24</f>
        <v>0.1092612465</v>
      </c>
      <c r="X2987" s="372">
        <f>$P2865*'Assumptions (T&amp;D)'!K$24</f>
        <v>0.107810876</v>
      </c>
      <c r="Y2987" s="372">
        <f>$P2865*'Assumptions (T&amp;D)'!L$24</f>
        <v>0.107810876</v>
      </c>
      <c r="Z2987" s="372">
        <f>$P2865*'Assumptions (T&amp;D)'!M$24</f>
        <v>0.107810876</v>
      </c>
      <c r="AA2987" s="372">
        <f>$P2865*'Assumptions (T&amp;D)'!N$24</f>
        <v>0.107810876</v>
      </c>
      <c r="AB2987" s="372">
        <f>$P2865*'Assumptions (T&amp;D)'!O$24</f>
        <v>0.107810876</v>
      </c>
      <c r="AC2987" s="372">
        <f>$P2865*'Assumptions (T&amp;D)'!P$24</f>
        <v>0.107810876</v>
      </c>
      <c r="AD2987" s="372">
        <f>$P2865*'Assumptions (T&amp;D)'!Q$24</f>
        <v>0.107810876</v>
      </c>
      <c r="AE2987" s="372">
        <f>$P2865*'Assumptions (T&amp;D)'!R$24</f>
        <v>0.107810876</v>
      </c>
      <c r="AF2987" s="372">
        <f>$P2865*'Assumptions (T&amp;D)'!S$24</f>
        <v>0.107810876</v>
      </c>
      <c r="AG2987" s="372">
        <f>$P2865*'Assumptions (T&amp;D)'!T$24</f>
        <v>0.107810876</v>
      </c>
      <c r="AH2987" s="372">
        <f>$P2865*'Assumptions (T&amp;D)'!U$24</f>
        <v>0.107810876</v>
      </c>
      <c r="AI2987" s="372">
        <f>$P2865*'Assumptions (T&amp;D)'!V$24</f>
        <v>0.107810876</v>
      </c>
      <c r="AJ2987" s="372">
        <f>$P2865*'Assumptions (T&amp;D)'!W$24</f>
        <v>0.05390543801</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0.1157374346</v>
      </c>
      <c r="R2988" s="372">
        <f>$Q2865*'Assumptions (T&amp;D)'!D$24</f>
        <v>0.2228331408</v>
      </c>
      <c r="S2988" s="372">
        <f>$Q2865*'Assumptions (T&amp;D)'!E$24</f>
        <v>0.2061669502</v>
      </c>
      <c r="T2988" s="372">
        <f>$Q2865*'Assumptions (T&amp;D)'!F$24</f>
        <v>0.1907352922</v>
      </c>
      <c r="U2988" s="372">
        <f>$Q2865*'Assumptions (T&amp;D)'!G$24</f>
        <v>0.1762295338</v>
      </c>
      <c r="V2988" s="372">
        <f>$Q2865*'Assumptions (T&amp;D)'!H$24</f>
        <v>0.1632669411</v>
      </c>
      <c r="W2988" s="372">
        <f>$Q2865*'Assumptions (T&amp;D)'!I$24</f>
        <v>0.1509216147</v>
      </c>
      <c r="X2988" s="372">
        <f>$Q2865*'Assumptions (T&amp;D)'!J$24</f>
        <v>0.1395021878</v>
      </c>
      <c r="Y2988" s="372">
        <f>$Q2865*'Assumptions (T&amp;D)'!K$24</f>
        <v>0.1376503889</v>
      </c>
      <c r="Z2988" s="372">
        <f>$Q2865*'Assumptions (T&amp;D)'!L$24</f>
        <v>0.1376503889</v>
      </c>
      <c r="AA2988" s="372">
        <f>$Q2865*'Assumptions (T&amp;D)'!M$24</f>
        <v>0.1376503889</v>
      </c>
      <c r="AB2988" s="372">
        <f>$Q2865*'Assumptions (T&amp;D)'!N$24</f>
        <v>0.1376503889</v>
      </c>
      <c r="AC2988" s="372">
        <f>$Q2865*'Assumptions (T&amp;D)'!O$24</f>
        <v>0.1376503889</v>
      </c>
      <c r="AD2988" s="372">
        <f>$Q2865*'Assumptions (T&amp;D)'!P$24</f>
        <v>0.1376503889</v>
      </c>
      <c r="AE2988" s="372">
        <f>$Q2865*'Assumptions (T&amp;D)'!Q$24</f>
        <v>0.1376503889</v>
      </c>
      <c r="AF2988" s="372">
        <f>$Q2865*'Assumptions (T&amp;D)'!R$24</f>
        <v>0.1376503889</v>
      </c>
      <c r="AG2988" s="372">
        <f>$Q2865*'Assumptions (T&amp;D)'!S$24</f>
        <v>0.1376503889</v>
      </c>
      <c r="AH2988" s="372">
        <f>$Q2865*'Assumptions (T&amp;D)'!T$24</f>
        <v>0.1376503889</v>
      </c>
      <c r="AI2988" s="372">
        <f>$Q2865*'Assumptions (T&amp;D)'!U$24</f>
        <v>0.1376503889</v>
      </c>
      <c r="AJ2988" s="372">
        <f>$Q2865*'Assumptions (T&amp;D)'!V$24</f>
        <v>0.1376503889</v>
      </c>
      <c r="AK2988" s="372">
        <f>$Q2865*'Assumptions (T&amp;D)'!W$24</f>
        <v>0.06882519444</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0.1460583974</v>
      </c>
      <c r="S2989" s="372">
        <f>$R2865*'Assumptions (T&amp;D)'!D$24</f>
        <v>0.2812111011</v>
      </c>
      <c r="T2989" s="372">
        <f>$R2865*'Assumptions (T&amp;D)'!E$24</f>
        <v>0.2601786919</v>
      </c>
      <c r="U2989" s="372">
        <f>$R2865*'Assumptions (T&amp;D)'!F$24</f>
        <v>0.2407042389</v>
      </c>
      <c r="V2989" s="372">
        <f>$R2865*'Assumptions (T&amp;D)'!G$24</f>
        <v>0.2223982531</v>
      </c>
      <c r="W2989" s="372">
        <f>$R2865*'Assumptions (T&amp;D)'!H$24</f>
        <v>0.2060397126</v>
      </c>
      <c r="X2989" s="372">
        <f>$R2865*'Assumptions (T&amp;D)'!I$24</f>
        <v>0.1904601502</v>
      </c>
      <c r="Y2989" s="372">
        <f>$R2865*'Assumptions (T&amp;D)'!J$24</f>
        <v>0.176049055</v>
      </c>
      <c r="Z2989" s="372">
        <f>$R2865*'Assumptions (T&amp;D)'!K$24</f>
        <v>0.1737121206</v>
      </c>
      <c r="AA2989" s="372">
        <f>$R2865*'Assumptions (T&amp;D)'!L$24</f>
        <v>0.1737121206</v>
      </c>
      <c r="AB2989" s="372">
        <f>$R2865*'Assumptions (T&amp;D)'!M$24</f>
        <v>0.1737121206</v>
      </c>
      <c r="AC2989" s="372">
        <f>$R2865*'Assumptions (T&amp;D)'!N$24</f>
        <v>0.1737121206</v>
      </c>
      <c r="AD2989" s="372">
        <f>$R2865*'Assumptions (T&amp;D)'!O$24</f>
        <v>0.1737121206</v>
      </c>
      <c r="AE2989" s="372">
        <f>$R2865*'Assumptions (T&amp;D)'!P$24</f>
        <v>0.1737121206</v>
      </c>
      <c r="AF2989" s="372">
        <f>$R2865*'Assumptions (T&amp;D)'!Q$24</f>
        <v>0.1737121206</v>
      </c>
      <c r="AG2989" s="372">
        <f>$R2865*'Assumptions (T&amp;D)'!R$24</f>
        <v>0.1737121206</v>
      </c>
      <c r="AH2989" s="372">
        <f>$R2865*'Assumptions (T&amp;D)'!S$24</f>
        <v>0.1737121206</v>
      </c>
      <c r="AI2989" s="372">
        <f>$R2865*'Assumptions (T&amp;D)'!T$24</f>
        <v>0.1737121206</v>
      </c>
      <c r="AJ2989" s="372">
        <f>$R2865*'Assumptions (T&amp;D)'!U$24</f>
        <v>0.1737121206</v>
      </c>
      <c r="AK2989" s="372">
        <f>$R2865*'Assumptions (T&amp;D)'!V$24</f>
        <v>0.1737121206</v>
      </c>
      <c r="AL2989" s="372">
        <f>$R2865*'Assumptions (T&amp;D)'!W$24</f>
        <v>0.08685606031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0.1272448188</v>
      </c>
      <c r="T2990" s="372">
        <f>$S2865*'Assumptions (T&amp;D)'!D$24</f>
        <v>0.2449886912</v>
      </c>
      <c r="U2990" s="372">
        <f>$S2865*'Assumptions (T&amp;D)'!E$24</f>
        <v>0.2266654373</v>
      </c>
      <c r="V2990" s="372">
        <f>$S2865*'Assumptions (T&amp;D)'!F$24</f>
        <v>0.2096994614</v>
      </c>
      <c r="W2990" s="372">
        <f>$S2865*'Assumptions (T&amp;D)'!G$24</f>
        <v>0.1937514441</v>
      </c>
      <c r="X2990" s="372">
        <f>$S2865*'Assumptions (T&amp;D)'!H$24</f>
        <v>0.1795000244</v>
      </c>
      <c r="Y2990" s="372">
        <f>$S2865*'Assumptions (T&amp;D)'!I$24</f>
        <v>0.1659272438</v>
      </c>
      <c r="Z2990" s="372">
        <f>$S2865*'Assumptions (T&amp;D)'!J$24</f>
        <v>0.1533724216</v>
      </c>
      <c r="AA2990" s="372">
        <f>$S2865*'Assumptions (T&amp;D)'!K$24</f>
        <v>0.1513365045</v>
      </c>
      <c r="AB2990" s="372">
        <f>$S2865*'Assumptions (T&amp;D)'!L$24</f>
        <v>0.1513365045</v>
      </c>
      <c r="AC2990" s="372">
        <f>$S2865*'Assumptions (T&amp;D)'!M$24</f>
        <v>0.1513365045</v>
      </c>
      <c r="AD2990" s="372">
        <f>$S2865*'Assumptions (T&amp;D)'!N$24</f>
        <v>0.1513365045</v>
      </c>
      <c r="AE2990" s="372">
        <f>$S2865*'Assumptions (T&amp;D)'!O$24</f>
        <v>0.1513365045</v>
      </c>
      <c r="AF2990" s="372">
        <f>$S2865*'Assumptions (T&amp;D)'!P$24</f>
        <v>0.1513365045</v>
      </c>
      <c r="AG2990" s="372">
        <f>$S2865*'Assumptions (T&amp;D)'!Q$24</f>
        <v>0.1513365045</v>
      </c>
      <c r="AH2990" s="372">
        <f>$S2865*'Assumptions (T&amp;D)'!R$24</f>
        <v>0.1513365045</v>
      </c>
      <c r="AI2990" s="372">
        <f>$S2865*'Assumptions (T&amp;D)'!S$24</f>
        <v>0.1513365045</v>
      </c>
      <c r="AJ2990" s="372">
        <f>$S2865*'Assumptions (T&amp;D)'!T$24</f>
        <v>0.1513365045</v>
      </c>
      <c r="AK2990" s="372">
        <f>$S2865*'Assumptions (T&amp;D)'!U$24</f>
        <v>0.1513365045</v>
      </c>
      <c r="AL2990" s="372">
        <f>$S2865*'Assumptions (T&amp;D)'!V$24</f>
        <v>0.1513365045</v>
      </c>
      <c r="AM2990" s="372">
        <f>$S2865*'Assumptions (T&amp;D)'!W$24</f>
        <v>0.07566825227</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0.1232922228</v>
      </c>
      <c r="U2991" s="372">
        <f>$T2865*'Assumptions (T&amp;D)'!D$24</f>
        <v>0.2373786263</v>
      </c>
      <c r="V2991" s="372">
        <f>$T2865*'Assumptions (T&amp;D)'!E$24</f>
        <v>0.2196245462</v>
      </c>
      <c r="W2991" s="372">
        <f>$T2865*'Assumptions (T&amp;D)'!F$24</f>
        <v>0.2031855831</v>
      </c>
      <c r="X2991" s="372">
        <f>$T2865*'Assumptions (T&amp;D)'!G$24</f>
        <v>0.1877329579</v>
      </c>
      <c r="Y2991" s="372">
        <f>$T2865*'Assumptions (T&amp;D)'!H$24</f>
        <v>0.1739242289</v>
      </c>
      <c r="Z2991" s="372">
        <f>$T2865*'Assumptions (T&amp;D)'!I$24</f>
        <v>0.1607730585</v>
      </c>
      <c r="AA2991" s="372">
        <f>$T2865*'Assumptions (T&amp;D)'!J$24</f>
        <v>0.1486082259</v>
      </c>
      <c r="AB2991" s="372">
        <f>$T2865*'Assumptions (T&amp;D)'!K$24</f>
        <v>0.1466355503</v>
      </c>
      <c r="AC2991" s="372">
        <f>$T2865*'Assumptions (T&amp;D)'!L$24</f>
        <v>0.1466355503</v>
      </c>
      <c r="AD2991" s="372">
        <f>$T2865*'Assumptions (T&amp;D)'!M$24</f>
        <v>0.1466355503</v>
      </c>
      <c r="AE2991" s="372">
        <f>$T2865*'Assumptions (T&amp;D)'!N$24</f>
        <v>0.1466355503</v>
      </c>
      <c r="AF2991" s="372">
        <f>$T2865*'Assumptions (T&amp;D)'!O$24</f>
        <v>0.1466355503</v>
      </c>
      <c r="AG2991" s="372">
        <f>$T2865*'Assumptions (T&amp;D)'!P$24</f>
        <v>0.1466355503</v>
      </c>
      <c r="AH2991" s="372">
        <f>$T2865*'Assumptions (T&amp;D)'!Q$24</f>
        <v>0.1466355503</v>
      </c>
      <c r="AI2991" s="372">
        <f>$T2865*'Assumptions (T&amp;D)'!R$24</f>
        <v>0.1466355503</v>
      </c>
      <c r="AJ2991" s="372">
        <f>$T2865*'Assumptions (T&amp;D)'!S$24</f>
        <v>0.1466355503</v>
      </c>
      <c r="AK2991" s="372">
        <f>$T2865*'Assumptions (T&amp;D)'!T$24</f>
        <v>0.1466355503</v>
      </c>
      <c r="AL2991" s="372">
        <f>$T2865*'Assumptions (T&amp;D)'!U$24</f>
        <v>0.1466355503</v>
      </c>
      <c r="AM2991" s="372">
        <f>$T2865*'Assumptions (T&amp;D)'!V$24</f>
        <v>0.1466355503</v>
      </c>
      <c r="AN2991" s="372">
        <f>$T2865*'Assumptions (T&amp;D)'!W$24</f>
        <v>0.07331777515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0.1248495692</v>
      </c>
      <c r="V2992" s="372">
        <f>$U2865*'Assumptions (T&amp;D)'!D$24</f>
        <v>0.2403770373</v>
      </c>
      <c r="W2992" s="372">
        <f>$U2865*'Assumptions (T&amp;D)'!E$24</f>
        <v>0.2223986993</v>
      </c>
      <c r="X2992" s="372">
        <f>$U2865*'Assumptions (T&amp;D)'!F$24</f>
        <v>0.2057520901</v>
      </c>
      <c r="Y2992" s="372">
        <f>$U2865*'Assumptions (T&amp;D)'!G$24</f>
        <v>0.1901042774</v>
      </c>
      <c r="Z2992" s="372">
        <f>$U2865*'Assumptions (T&amp;D)'!H$24</f>
        <v>0.1761211256</v>
      </c>
      <c r="AA2992" s="372">
        <f>$U2865*'Assumptions (T&amp;D)'!I$24</f>
        <v>0.1628038383</v>
      </c>
      <c r="AB2992" s="372">
        <f>$U2865*'Assumptions (T&amp;D)'!J$24</f>
        <v>0.1504853474</v>
      </c>
      <c r="AC2992" s="372">
        <f>$U2865*'Assumptions (T&amp;D)'!K$24</f>
        <v>0.1484877543</v>
      </c>
      <c r="AD2992" s="372">
        <f>$U2865*'Assumptions (T&amp;D)'!L$24</f>
        <v>0.1484877543</v>
      </c>
      <c r="AE2992" s="372">
        <f>$U2865*'Assumptions (T&amp;D)'!M$24</f>
        <v>0.1484877543</v>
      </c>
      <c r="AF2992" s="372">
        <f>$U2865*'Assumptions (T&amp;D)'!N$24</f>
        <v>0.1484877543</v>
      </c>
      <c r="AG2992" s="372">
        <f>$U2865*'Assumptions (T&amp;D)'!O$24</f>
        <v>0.1484877543</v>
      </c>
      <c r="AH2992" s="372">
        <f>$U2865*'Assumptions (T&amp;D)'!P$24</f>
        <v>0.1484877543</v>
      </c>
      <c r="AI2992" s="372">
        <f>$U2865*'Assumptions (T&amp;D)'!Q$24</f>
        <v>0.1484877543</v>
      </c>
      <c r="AJ2992" s="372">
        <f>$U2865*'Assumptions (T&amp;D)'!R$24</f>
        <v>0.1484877543</v>
      </c>
      <c r="AK2992" s="372">
        <f>$U2865*'Assumptions (T&amp;D)'!S$24</f>
        <v>0.1484877543</v>
      </c>
      <c r="AL2992" s="372">
        <f>$U2865*'Assumptions (T&amp;D)'!T$24</f>
        <v>0.1484877543</v>
      </c>
      <c r="AM2992" s="372">
        <f>$U2865*'Assumptions (T&amp;D)'!U$24</f>
        <v>0.1484877543</v>
      </c>
      <c r="AN2992" s="372">
        <f>$U2865*'Assumptions (T&amp;D)'!V$24</f>
        <v>0.1484877543</v>
      </c>
      <c r="AO2992" s="372">
        <f>$U2865*'Assumptions (T&amp;D)'!W$24</f>
        <v>0.07424387716</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0.1294074288</v>
      </c>
      <c r="W2993" s="372">
        <f>$V2865*'Assumptions (T&amp;D)'!D$24</f>
        <v>0.2491524363</v>
      </c>
      <c r="X2993" s="372">
        <f>$V2865*'Assumptions (T&amp;D)'!E$24</f>
        <v>0.2305177665</v>
      </c>
      <c r="Y2993" s="372">
        <f>$V2865*'Assumptions (T&amp;D)'!F$24</f>
        <v>0.2132634427</v>
      </c>
      <c r="Z2993" s="372">
        <f>$V2865*'Assumptions (T&amp;D)'!G$24</f>
        <v>0.1970443783</v>
      </c>
      <c r="AA2993" s="372">
        <f>$V2865*'Assumptions (T&amp;D)'!H$24</f>
        <v>0.1825507462</v>
      </c>
      <c r="AB2993" s="372">
        <f>$V2865*'Assumptions (T&amp;D)'!I$24</f>
        <v>0.1687472872</v>
      </c>
      <c r="AC2993" s="372">
        <f>$V2865*'Assumptions (T&amp;D)'!J$24</f>
        <v>0.1559790875</v>
      </c>
      <c r="AD2993" s="372">
        <f>$V2865*'Assumptions (T&amp;D)'!K$24</f>
        <v>0.1539085687</v>
      </c>
      <c r="AE2993" s="372">
        <f>$V2865*'Assumptions (T&amp;D)'!L$24</f>
        <v>0.1539085687</v>
      </c>
      <c r="AF2993" s="372">
        <f>$V2865*'Assumptions (T&amp;D)'!M$24</f>
        <v>0.1539085687</v>
      </c>
      <c r="AG2993" s="372">
        <f>$V2865*'Assumptions (T&amp;D)'!N$24</f>
        <v>0.1539085687</v>
      </c>
      <c r="AH2993" s="372">
        <f>$V2865*'Assumptions (T&amp;D)'!O$24</f>
        <v>0.1539085687</v>
      </c>
      <c r="AI2993" s="372">
        <f>$V2865*'Assumptions (T&amp;D)'!P$24</f>
        <v>0.1539085687</v>
      </c>
      <c r="AJ2993" s="372">
        <f>$V2865*'Assumptions (T&amp;D)'!Q$24</f>
        <v>0.1539085687</v>
      </c>
      <c r="AK2993" s="372">
        <f>$V2865*'Assumptions (T&amp;D)'!R$24</f>
        <v>0.1539085687</v>
      </c>
      <c r="AL2993" s="372">
        <f>$V2865*'Assumptions (T&amp;D)'!S$24</f>
        <v>0.1539085687</v>
      </c>
      <c r="AM2993" s="372">
        <f>$V2865*'Assumptions (T&amp;D)'!T$24</f>
        <v>0.1539085687</v>
      </c>
      <c r="AN2993" s="372">
        <f>$V2865*'Assumptions (T&amp;D)'!U$24</f>
        <v>0.1539085687</v>
      </c>
      <c r="AO2993" s="372">
        <f>$V2865*'Assumptions (T&amp;D)'!V$24</f>
        <v>0.1539085687</v>
      </c>
      <c r="AP2993" s="372">
        <f>$V2865*'Assumptions (T&amp;D)'!W$24</f>
        <v>0.07695428433</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0.1319629629</v>
      </c>
      <c r="X2994" s="372">
        <f>$W2865*'Assumptions (T&amp;D)'!D$24</f>
        <v>0.2540726912</v>
      </c>
      <c r="Y2994" s="372">
        <f>$W2865*'Assumptions (T&amp;D)'!E$24</f>
        <v>0.2350700245</v>
      </c>
      <c r="Z2994" s="372">
        <f>$W2865*'Assumptions (T&amp;D)'!F$24</f>
        <v>0.2174749628</v>
      </c>
      <c r="AA2994" s="372">
        <f>$W2865*'Assumptions (T&amp;D)'!G$24</f>
        <v>0.2009356048</v>
      </c>
      <c r="AB2994" s="372">
        <f>$W2865*'Assumptions (T&amp;D)'!H$24</f>
        <v>0.186155753</v>
      </c>
      <c r="AC2994" s="372">
        <f>$W2865*'Assumptions (T&amp;D)'!I$24</f>
        <v>0.1720797036</v>
      </c>
      <c r="AD2994" s="372">
        <f>$W2865*'Assumptions (T&amp;D)'!J$24</f>
        <v>0.1590593579</v>
      </c>
      <c r="AE2994" s="372">
        <f>$W2865*'Assumptions (T&amp;D)'!K$24</f>
        <v>0.1569479505</v>
      </c>
      <c r="AF2994" s="372">
        <f>$W2865*'Assumptions (T&amp;D)'!L$24</f>
        <v>0.1569479505</v>
      </c>
      <c r="AG2994" s="372">
        <f>$W2865*'Assumptions (T&amp;D)'!M$24</f>
        <v>0.1569479505</v>
      </c>
      <c r="AH2994" s="372">
        <f>$W2865*'Assumptions (T&amp;D)'!N$24</f>
        <v>0.1569479505</v>
      </c>
      <c r="AI2994" s="372">
        <f>$W2865*'Assumptions (T&amp;D)'!O$24</f>
        <v>0.1569479505</v>
      </c>
      <c r="AJ2994" s="372">
        <f>$W2865*'Assumptions (T&amp;D)'!P$24</f>
        <v>0.1569479505</v>
      </c>
      <c r="AK2994" s="372">
        <f>$W2865*'Assumptions (T&amp;D)'!Q$24</f>
        <v>0.1569479505</v>
      </c>
      <c r="AL2994" s="372">
        <f>$W2865*'Assumptions (T&amp;D)'!R$24</f>
        <v>0.1569479505</v>
      </c>
      <c r="AM2994" s="372">
        <f>$W2865*'Assumptions (T&amp;D)'!S$24</f>
        <v>0.1569479505</v>
      </c>
      <c r="AN2994" s="372">
        <f>$W2865*'Assumptions (T&amp;D)'!T$24</f>
        <v>0.1569479505</v>
      </c>
      <c r="AO2994" s="372">
        <f>$W2865*'Assumptions (T&amp;D)'!U$24</f>
        <v>0.1569479505</v>
      </c>
      <c r="AP2994" s="372">
        <f>$W2865*'Assumptions (T&amp;D)'!V$24</f>
        <v>0.1569479505</v>
      </c>
      <c r="AQ2994" s="372">
        <f>$W2865*'Assumptions (T&amp;D)'!W$24</f>
        <v>0.07847397526</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0.1381332538</v>
      </c>
      <c r="Y2995" s="372">
        <f>$X2865*'Assumptions (T&amp;D)'!D$24</f>
        <v>0.2659525581</v>
      </c>
      <c r="Z2995" s="372">
        <f>$X2865*'Assumptions (T&amp;D)'!E$24</f>
        <v>0.2460613695</v>
      </c>
      <c r="AA2995" s="372">
        <f>$X2865*'Assumptions (T&amp;D)'!F$24</f>
        <v>0.2276436023</v>
      </c>
      <c r="AB2995" s="372">
        <f>$X2865*'Assumptions (T&amp;D)'!G$24</f>
        <v>0.2103309012</v>
      </c>
      <c r="AC2995" s="372">
        <f>$X2865*'Assumptions (T&amp;D)'!H$24</f>
        <v>0.1948599768</v>
      </c>
      <c r="AD2995" s="372">
        <f>$X2865*'Assumptions (T&amp;D)'!I$24</f>
        <v>0.180125763</v>
      </c>
      <c r="AE2995" s="372">
        <f>$X2865*'Assumptions (T&amp;D)'!J$24</f>
        <v>0.1664966153</v>
      </c>
      <c r="AF2995" s="372">
        <f>$X2865*'Assumptions (T&amp;D)'!K$24</f>
        <v>0.1642864832</v>
      </c>
      <c r="AG2995" s="372">
        <f>$X2865*'Assumptions (T&amp;D)'!L$24</f>
        <v>0.1642864832</v>
      </c>
      <c r="AH2995" s="372">
        <f>$X2865*'Assumptions (T&amp;D)'!M$24</f>
        <v>0.1642864832</v>
      </c>
      <c r="AI2995" s="372">
        <f>$X2865*'Assumptions (T&amp;D)'!N$24</f>
        <v>0.1642864832</v>
      </c>
      <c r="AJ2995" s="372">
        <f>$X2865*'Assumptions (T&amp;D)'!O$24</f>
        <v>0.1642864832</v>
      </c>
      <c r="AK2995" s="372">
        <f>$X2865*'Assumptions (T&amp;D)'!P$24</f>
        <v>0.1642864832</v>
      </c>
      <c r="AL2995" s="372">
        <f>$X2865*'Assumptions (T&amp;D)'!Q$24</f>
        <v>0.1642864832</v>
      </c>
      <c r="AM2995" s="372">
        <f>$X2865*'Assumptions (T&amp;D)'!R$24</f>
        <v>0.1642864832</v>
      </c>
      <c r="AN2995" s="372">
        <f>$X2865*'Assumptions (T&amp;D)'!S$24</f>
        <v>0.1642864832</v>
      </c>
      <c r="AO2995" s="372">
        <f>$X2865*'Assumptions (T&amp;D)'!T$24</f>
        <v>0.1642864832</v>
      </c>
      <c r="AP2995" s="372">
        <f>$X2865*'Assumptions (T&amp;D)'!U$24</f>
        <v>0.1642864832</v>
      </c>
      <c r="AQ2995" s="372">
        <f>$X2865*'Assumptions (T&amp;D)'!V$24</f>
        <v>0.1642864832</v>
      </c>
      <c r="AR2995" s="372">
        <f>$X2865*'Assumptions (T&amp;D)'!W$24</f>
        <v>0.08214324162</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0.1426784441</v>
      </c>
      <c r="Z2996" s="372">
        <f>$Y2865*'Assumptions (T&amp;D)'!D$24</f>
        <v>0.2747035645</v>
      </c>
      <c r="AA2996" s="372">
        <f>$Y2865*'Assumptions (T&amp;D)'!E$24</f>
        <v>0.2541578685</v>
      </c>
      <c r="AB2996" s="372">
        <f>$Y2865*'Assumptions (T&amp;D)'!F$24</f>
        <v>0.2351340759</v>
      </c>
      <c r="AC2996" s="372">
        <f>$Y2865*'Assumptions (T&amp;D)'!G$24</f>
        <v>0.2172517109</v>
      </c>
      <c r="AD2996" s="372">
        <f>$Y2865*'Assumptions (T&amp;D)'!H$24</f>
        <v>0.2012717252</v>
      </c>
      <c r="AE2996" s="372">
        <f>$Y2865*'Assumptions (T&amp;D)'!I$24</f>
        <v>0.1860526912</v>
      </c>
      <c r="AF2996" s="372">
        <f>$Y2865*'Assumptions (T&amp;D)'!J$24</f>
        <v>0.1719750847</v>
      </c>
      <c r="AG2996" s="372">
        <f>$Y2865*'Assumptions (T&amp;D)'!K$24</f>
        <v>0.1696922296</v>
      </c>
      <c r="AH2996" s="372">
        <f>$Y2865*'Assumptions (T&amp;D)'!L$24</f>
        <v>0.1696922296</v>
      </c>
      <c r="AI2996" s="372">
        <f>$Y2865*'Assumptions (T&amp;D)'!M$24</f>
        <v>0.1696922296</v>
      </c>
      <c r="AJ2996" s="372">
        <f>$Y2865*'Assumptions (T&amp;D)'!N$24</f>
        <v>0.1696922296</v>
      </c>
      <c r="AK2996" s="372">
        <f>$Y2865*'Assumptions (T&amp;D)'!O$24</f>
        <v>0.1696922296</v>
      </c>
      <c r="AL2996" s="372">
        <f>$Y2865*'Assumptions (T&amp;D)'!P$24</f>
        <v>0.1696922296</v>
      </c>
      <c r="AM2996" s="372">
        <f>$Y2865*'Assumptions (T&amp;D)'!Q$24</f>
        <v>0.1696922296</v>
      </c>
      <c r="AN2996" s="372">
        <f>$Y2865*'Assumptions (T&amp;D)'!R$24</f>
        <v>0.1696922296</v>
      </c>
      <c r="AO2996" s="372">
        <f>$Y2865*'Assumptions (T&amp;D)'!S$24</f>
        <v>0.1696922296</v>
      </c>
      <c r="AP2996" s="372">
        <f>$Y2865*'Assumptions (T&amp;D)'!T$24</f>
        <v>0.1696922296</v>
      </c>
      <c r="AQ2996" s="372">
        <f>$Y2865*'Assumptions (T&amp;D)'!U$24</f>
        <v>0.1696922296</v>
      </c>
      <c r="AR2996" s="372">
        <f>$Y2865*'Assumptions (T&amp;D)'!V$24</f>
        <v>0.1696922296</v>
      </c>
      <c r="AS2996" s="372">
        <f>$Y2865*'Assumptions (T&amp;D)'!W$24</f>
        <v>0.08484611478</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0.1473492815</v>
      </c>
      <c r="AA2997" s="372">
        <f>$Z2865*'Assumptions (T&amp;D)'!D$24</f>
        <v>0.2836964833</v>
      </c>
      <c r="AB2997" s="372">
        <f>$Z2865*'Assumptions (T&amp;D)'!E$24</f>
        <v>0.2624781867</v>
      </c>
      <c r="AC2997" s="372">
        <f>$Z2865*'Assumptions (T&amp;D)'!F$24</f>
        <v>0.2428316159</v>
      </c>
      <c r="AD2997" s="372">
        <f>$Z2865*'Assumptions (T&amp;D)'!G$24</f>
        <v>0.2243638393</v>
      </c>
      <c r="AE2997" s="372">
        <f>$Z2865*'Assumptions (T&amp;D)'!H$24</f>
        <v>0.2078607197</v>
      </c>
      <c r="AF2997" s="372">
        <f>$Z2865*'Assumptions (T&amp;D)'!I$24</f>
        <v>0.192143463</v>
      </c>
      <c r="AG2997" s="372">
        <f>$Z2865*'Assumptions (T&amp;D)'!J$24</f>
        <v>0.1776050006</v>
      </c>
      <c r="AH2997" s="372">
        <f>$Z2865*'Assumptions (T&amp;D)'!K$24</f>
        <v>0.1752474121</v>
      </c>
      <c r="AI2997" s="372">
        <f>$Z2865*'Assumptions (T&amp;D)'!L$24</f>
        <v>0.1752474121</v>
      </c>
      <c r="AJ2997" s="372">
        <f>$Z2865*'Assumptions (T&amp;D)'!M$24</f>
        <v>0.1752474121</v>
      </c>
      <c r="AK2997" s="372">
        <f>$Z2865*'Assumptions (T&amp;D)'!N$24</f>
        <v>0.1752474121</v>
      </c>
      <c r="AL2997" s="372">
        <f>$Z2865*'Assumptions (T&amp;D)'!O$24</f>
        <v>0.1752474121</v>
      </c>
      <c r="AM2997" s="372">
        <f>$Z2865*'Assumptions (T&amp;D)'!P$24</f>
        <v>0.1752474121</v>
      </c>
      <c r="AN2997" s="372">
        <f>$Z2865*'Assumptions (T&amp;D)'!Q$24</f>
        <v>0.1752474121</v>
      </c>
      <c r="AO2997" s="372">
        <f>$Z2865*'Assumptions (T&amp;D)'!R$24</f>
        <v>0.1752474121</v>
      </c>
      <c r="AP2997" s="372">
        <f>$Z2865*'Assumptions (T&amp;D)'!S$24</f>
        <v>0.1752474121</v>
      </c>
      <c r="AQ2997" s="372">
        <f>$Z2865*'Assumptions (T&amp;D)'!T$24</f>
        <v>0.1752474121</v>
      </c>
      <c r="AR2997" s="372">
        <f>$Z2865*'Assumptions (T&amp;D)'!U$24</f>
        <v>0.1752474121</v>
      </c>
      <c r="AS2997" s="372">
        <f>$Z2865*'Assumptions (T&amp;D)'!V$24</f>
        <v>0.1752474121</v>
      </c>
      <c r="AT2997" s="372">
        <f>$Z2865*'Assumptions (T&amp;D)'!W$24</f>
        <v>0.08762370605</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0.1521489558</v>
      </c>
      <c r="AB2998" s="372">
        <f>$AA2865*'Assumptions (T&amp;D)'!D$24</f>
        <v>0.2929374563</v>
      </c>
      <c r="AC2998" s="372">
        <f>$AA2865*'Assumptions (T&amp;D)'!E$24</f>
        <v>0.2710280067</v>
      </c>
      <c r="AD2998" s="372">
        <f>$AA2865*'Assumptions (T&amp;D)'!F$24</f>
        <v>0.2507414792</v>
      </c>
      <c r="AE2998" s="372">
        <f>$AA2865*'Assumptions (T&amp;D)'!G$24</f>
        <v>0.2316721434</v>
      </c>
      <c r="AF2998" s="372">
        <f>$AA2865*'Assumptions (T&amp;D)'!H$24</f>
        <v>0.2146314604</v>
      </c>
      <c r="AG2998" s="372">
        <f>$AA2865*'Assumptions (T&amp;D)'!I$24</f>
        <v>0.1984022384</v>
      </c>
      <c r="AH2998" s="372">
        <f>$AA2865*'Assumptions (T&amp;D)'!J$24</f>
        <v>0.1833902081</v>
      </c>
      <c r="AI2998" s="372">
        <f>$AA2865*'Assumptions (T&amp;D)'!K$24</f>
        <v>0.1809558248</v>
      </c>
      <c r="AJ2998" s="372">
        <f>$AA2865*'Assumptions (T&amp;D)'!L$24</f>
        <v>0.1809558248</v>
      </c>
      <c r="AK2998" s="372">
        <f>$AA2865*'Assumptions (T&amp;D)'!M$24</f>
        <v>0.1809558248</v>
      </c>
      <c r="AL2998" s="372">
        <f>$AA2865*'Assumptions (T&amp;D)'!N$24</f>
        <v>0.1809558248</v>
      </c>
      <c r="AM2998" s="372">
        <f>$AA2865*'Assumptions (T&amp;D)'!O$24</f>
        <v>0.1809558248</v>
      </c>
      <c r="AN2998" s="372">
        <f>$AA2865*'Assumptions (T&amp;D)'!P$24</f>
        <v>0.1809558248</v>
      </c>
      <c r="AO2998" s="372">
        <f>$AA2865*'Assumptions (T&amp;D)'!Q$24</f>
        <v>0.1809558248</v>
      </c>
      <c r="AP2998" s="372">
        <f>$AA2865*'Assumptions (T&amp;D)'!R$24</f>
        <v>0.1809558248</v>
      </c>
      <c r="AQ2998" s="372">
        <f>$AA2865*'Assumptions (T&amp;D)'!S$24</f>
        <v>0.1809558248</v>
      </c>
      <c r="AR2998" s="372">
        <f>$AA2865*'Assumptions (T&amp;D)'!T$24</f>
        <v>0.1809558248</v>
      </c>
      <c r="AS2998" s="372">
        <f>$AA2865*'Assumptions (T&amp;D)'!U$24</f>
        <v>0.1809558248</v>
      </c>
      <c r="AT2998" s="372">
        <f>$AA2865*'Assumptions (T&amp;D)'!V$24</f>
        <v>0.1809558248</v>
      </c>
      <c r="AU2998" s="372">
        <f>$AA2865*'Assumptions (T&amp;D)'!W$24</f>
        <v>0.09047791241</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0.1570807343</v>
      </c>
      <c r="AC2999" s="372">
        <f>$AB2865*'Assumptions (T&amp;D)'!D$24</f>
        <v>0.3024327737</v>
      </c>
      <c r="AD2999" s="372">
        <f>$AB2865*'Assumptions (T&amp;D)'!E$24</f>
        <v>0.279813148</v>
      </c>
      <c r="AE2999" s="372">
        <f>$AB2865*'Assumptions (T&amp;D)'!F$24</f>
        <v>0.2588690501</v>
      </c>
      <c r="AF2999" s="372">
        <f>$AB2865*'Assumptions (T&amp;D)'!G$24</f>
        <v>0.239181598</v>
      </c>
      <c r="AG2999" s="372">
        <f>$AB2865*'Assumptions (T&amp;D)'!H$24</f>
        <v>0.2215885558</v>
      </c>
      <c r="AH2999" s="372">
        <f>$AB2865*'Assumptions (T&amp;D)'!I$24</f>
        <v>0.2048332775</v>
      </c>
      <c r="AI2999" s="372">
        <f>$AB2865*'Assumptions (T&amp;D)'!J$24</f>
        <v>0.189334645</v>
      </c>
      <c r="AJ2999" s="372">
        <f>$AB2865*'Assumptions (T&amp;D)'!K$24</f>
        <v>0.1868213533</v>
      </c>
      <c r="AK2999" s="372">
        <f>$AB2865*'Assumptions (T&amp;D)'!L$24</f>
        <v>0.1868213533</v>
      </c>
      <c r="AL2999" s="372">
        <f>$AB2865*'Assumptions (T&amp;D)'!M$24</f>
        <v>0.1868213533</v>
      </c>
      <c r="AM2999" s="372">
        <f>$AB2865*'Assumptions (T&amp;D)'!N$24</f>
        <v>0.1868213533</v>
      </c>
      <c r="AN2999" s="372">
        <f>$AB2865*'Assumptions (T&amp;D)'!O$24</f>
        <v>0.1868213533</v>
      </c>
      <c r="AO2999" s="372">
        <f>$AB2865*'Assumptions (T&amp;D)'!P$24</f>
        <v>0.1868213533</v>
      </c>
      <c r="AP2999" s="372">
        <f>$AB2865*'Assumptions (T&amp;D)'!Q$24</f>
        <v>0.1868213533</v>
      </c>
      <c r="AQ2999" s="372">
        <f>$AB2865*'Assumptions (T&amp;D)'!R$24</f>
        <v>0.1868213533</v>
      </c>
      <c r="AR2999" s="372">
        <f>$AB2865*'Assumptions (T&amp;D)'!S$24</f>
        <v>0.1868213533</v>
      </c>
      <c r="AS2999" s="372">
        <f>$AB2865*'Assumptions (T&amp;D)'!T$24</f>
        <v>0.1868213533</v>
      </c>
      <c r="AT2999" s="372">
        <f>$AB2865*'Assumptions (T&amp;D)'!U$24</f>
        <v>0.1868213533</v>
      </c>
      <c r="AU2999" s="372">
        <f>$AB2865*'Assumptions (T&amp;D)'!V$24</f>
        <v>0.1868213533</v>
      </c>
      <c r="AV2999" s="372">
        <f>$AB2865*'Assumptions (T&amp;D)'!W$24</f>
        <v>0.09341067664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0.1621479625</v>
      </c>
      <c r="AD3000" s="372">
        <f>$AC2865*'Assumptions (T&amp;D)'!D$24</f>
        <v>0.3121888771</v>
      </c>
      <c r="AE3000" s="372">
        <f>$AC2865*'Assumptions (T&amp;D)'!E$24</f>
        <v>0.2888395705</v>
      </c>
      <c r="AF3000" s="372">
        <f>$AC2865*'Assumptions (T&amp;D)'!F$24</f>
        <v>0.2672198422</v>
      </c>
      <c r="AG3000" s="372">
        <f>$AC2865*'Assumptions (T&amp;D)'!G$24</f>
        <v>0.2468972976</v>
      </c>
      <c r="AH3000" s="372">
        <f>$AC2865*'Assumptions (T&amp;D)'!H$24</f>
        <v>0.2287367258</v>
      </c>
      <c r="AI3000" s="372">
        <f>$AC2865*'Assumptions (T&amp;D)'!I$24</f>
        <v>0.2114409431</v>
      </c>
      <c r="AJ3000" s="372">
        <f>$AC2865*'Assumptions (T&amp;D)'!J$24</f>
        <v>0.1954423441</v>
      </c>
      <c r="AK3000" s="372">
        <f>$AC2865*'Assumptions (T&amp;D)'!K$24</f>
        <v>0.1928479767</v>
      </c>
      <c r="AL3000" s="372">
        <f>$AC2865*'Assumptions (T&amp;D)'!L$24</f>
        <v>0.1928479767</v>
      </c>
      <c r="AM3000" s="372">
        <f>$AC2865*'Assumptions (T&amp;D)'!M$24</f>
        <v>0.1928479767</v>
      </c>
      <c r="AN3000" s="372">
        <f>$AC2865*'Assumptions (T&amp;D)'!N$24</f>
        <v>0.1928479767</v>
      </c>
      <c r="AO3000" s="372">
        <f>$AC2865*'Assumptions (T&amp;D)'!O$24</f>
        <v>0.1928479767</v>
      </c>
      <c r="AP3000" s="372">
        <f>$AC2865*'Assumptions (T&amp;D)'!P$24</f>
        <v>0.1928479767</v>
      </c>
      <c r="AQ3000" s="372">
        <f>$AC2865*'Assumptions (T&amp;D)'!Q$24</f>
        <v>0.1928479767</v>
      </c>
      <c r="AR3000" s="372">
        <f>$AC2865*'Assumptions (T&amp;D)'!R$24</f>
        <v>0.1928479767</v>
      </c>
      <c r="AS3000" s="372">
        <f>$AC2865*'Assumptions (T&amp;D)'!S$24</f>
        <v>0.1928479767</v>
      </c>
      <c r="AT3000" s="372">
        <f>$AC2865*'Assumptions (T&amp;D)'!T$24</f>
        <v>0.1928479767</v>
      </c>
      <c r="AU3000" s="372">
        <f>$AC2865*'Assumptions (T&amp;D)'!U$24</f>
        <v>0.1928479767</v>
      </c>
      <c r="AV3000" s="372">
        <f>$AC2865*'Assumptions (T&amp;D)'!V$24</f>
        <v>0.1928479767</v>
      </c>
      <c r="AW3000" s="372">
        <f>$AC2865*'Assumptions (T&amp;D)'!W$24</f>
        <v>0.09642398837</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0.167354067</v>
      </c>
      <c r="AE3001" s="372">
        <f>$AD2865*'Assumptions (T&amp;D)'!D$24</f>
        <v>0.3222123636</v>
      </c>
      <c r="AF3001" s="372">
        <f>$AD2865*'Assumptions (T&amp;D)'!E$24</f>
        <v>0.298113378</v>
      </c>
      <c r="AG3001" s="372">
        <f>$AD2865*'Assumptions (T&amp;D)'!F$24</f>
        <v>0.2757995024</v>
      </c>
      <c r="AH3001" s="372">
        <f>$AD2865*'Assumptions (T&amp;D)'!G$24</f>
        <v>0.2548244593</v>
      </c>
      <c r="AI3001" s="372">
        <f>$AD2865*'Assumptions (T&amp;D)'!H$24</f>
        <v>0.2360808038</v>
      </c>
      <c r="AJ3001" s="372">
        <f>$AD2865*'Assumptions (T&amp;D)'!I$24</f>
        <v>0.2182297033</v>
      </c>
      <c r="AK3001" s="372">
        <f>$AD2865*'Assumptions (T&amp;D)'!J$24</f>
        <v>0.2017174354</v>
      </c>
      <c r="AL3001" s="372">
        <f>$AD2865*'Assumptions (T&amp;D)'!K$24</f>
        <v>0.1990397703</v>
      </c>
      <c r="AM3001" s="372">
        <f>$AD2865*'Assumptions (T&amp;D)'!L$24</f>
        <v>0.1990397703</v>
      </c>
      <c r="AN3001" s="372">
        <f>$AD2865*'Assumptions (T&amp;D)'!M$24</f>
        <v>0.1990397703</v>
      </c>
      <c r="AO3001" s="372">
        <f>$AD2865*'Assumptions (T&amp;D)'!N$24</f>
        <v>0.1990397703</v>
      </c>
      <c r="AP3001" s="372">
        <f>$AD2865*'Assumptions (T&amp;D)'!O$24</f>
        <v>0.1990397703</v>
      </c>
      <c r="AQ3001" s="372">
        <f>$AD2865*'Assumptions (T&amp;D)'!P$24</f>
        <v>0.1990397703</v>
      </c>
      <c r="AR3001" s="372">
        <f>$AD2865*'Assumptions (T&amp;D)'!Q$24</f>
        <v>0.1990397703</v>
      </c>
      <c r="AS3001" s="372">
        <f>$AD2865*'Assumptions (T&amp;D)'!R$24</f>
        <v>0.1990397703</v>
      </c>
      <c r="AT3001" s="372">
        <f>$AD2865*'Assumptions (T&amp;D)'!S$24</f>
        <v>0.1990397703</v>
      </c>
      <c r="AU3001" s="372">
        <f>$AD2865*'Assumptions (T&amp;D)'!T$24</f>
        <v>0.1990397703</v>
      </c>
      <c r="AV3001" s="372">
        <f>$AD2865*'Assumptions (T&amp;D)'!U$24</f>
        <v>0.1990397703</v>
      </c>
      <c r="AW3001" s="372">
        <f>$AD2865*'Assumptions (T&amp;D)'!V$24</f>
        <v>0.1990397703</v>
      </c>
      <c r="AX3001" s="372">
        <f>$AD2865*'Assumptions (T&amp;D)'!W$24</f>
        <v>0.09951988516</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0.1727025566</v>
      </c>
      <c r="AF3002" s="372">
        <f>$AE2865*'Assumptions (T&amp;D)'!D$24</f>
        <v>0.332509989</v>
      </c>
      <c r="AG3002" s="372">
        <f>$AE2865*'Assumptions (T&amp;D)'!E$24</f>
        <v>0.3076408208</v>
      </c>
      <c r="AH3002" s="372">
        <f>$AE2865*'Assumptions (T&amp;D)'!F$24</f>
        <v>0.2846138133</v>
      </c>
      <c r="AI3002" s="372">
        <f>$AE2865*'Assumptions (T&amp;D)'!G$24</f>
        <v>0.2629684262</v>
      </c>
      <c r="AJ3002" s="372">
        <f>$AE2865*'Assumptions (T&amp;D)'!H$24</f>
        <v>0.2436257398</v>
      </c>
      <c r="AK3002" s="372">
        <f>$AE2865*'Assumptions (T&amp;D)'!I$24</f>
        <v>0.2252041338</v>
      </c>
      <c r="AL3002" s="372">
        <f>$AE2865*'Assumptions (T&amp;D)'!J$24</f>
        <v>0.2081641482</v>
      </c>
      <c r="AM3002" s="372">
        <f>$AE2865*'Assumptions (T&amp;D)'!K$24</f>
        <v>0.2054009073</v>
      </c>
      <c r="AN3002" s="372">
        <f>$AE2865*'Assumptions (T&amp;D)'!L$24</f>
        <v>0.2054009073</v>
      </c>
      <c r="AO3002" s="372">
        <f>$AE2865*'Assumptions (T&amp;D)'!M$24</f>
        <v>0.2054009073</v>
      </c>
      <c r="AP3002" s="372">
        <f>$AE2865*'Assumptions (T&amp;D)'!N$24</f>
        <v>0.2054009073</v>
      </c>
      <c r="AQ3002" s="372">
        <f>$AE2865*'Assumptions (T&amp;D)'!O$24</f>
        <v>0.2054009073</v>
      </c>
      <c r="AR3002" s="372">
        <f>$AE2865*'Assumptions (T&amp;D)'!P$24</f>
        <v>0.2054009073</v>
      </c>
      <c r="AS3002" s="372">
        <f>$AE2865*'Assumptions (T&amp;D)'!Q$24</f>
        <v>0.2054009073</v>
      </c>
      <c r="AT3002" s="372">
        <f>$AE2865*'Assumptions (T&amp;D)'!R$24</f>
        <v>0.2054009073</v>
      </c>
      <c r="AU3002" s="372">
        <f>$AE2865*'Assumptions (T&amp;D)'!S$24</f>
        <v>0.2054009073</v>
      </c>
      <c r="AV3002" s="372">
        <f>$AE2865*'Assumptions (T&amp;D)'!T$24</f>
        <v>0.2054009073</v>
      </c>
      <c r="AW3002" s="372">
        <f>$AE2865*'Assumptions (T&amp;D)'!U$24</f>
        <v>0.2054009073</v>
      </c>
      <c r="AX3002" s="372">
        <f>$AE2865*'Assumptions (T&amp;D)'!V$24</f>
        <v>0.2054009073</v>
      </c>
      <c r="AY3002" s="372">
        <f>$AE2865*'Assumptions (T&amp;D)'!W$24</f>
        <v>0.1027004537</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0.1781970247</v>
      </c>
      <c r="AG3003" s="372">
        <f>$AF2865*'Assumptions (T&amp;D)'!D$24</f>
        <v>0.3430886716</v>
      </c>
      <c r="AH3003" s="372">
        <f>$AF2865*'Assumptions (T&amp;D)'!E$24</f>
        <v>0.3174283</v>
      </c>
      <c r="AI3003" s="372">
        <f>$AF2865*'Assumptions (T&amp;D)'!F$24</f>
        <v>0.2936686967</v>
      </c>
      <c r="AJ3003" s="372">
        <f>$AF2865*'Assumptions (T&amp;D)'!G$24</f>
        <v>0.2713346696</v>
      </c>
      <c r="AK3003" s="372">
        <f>$AF2865*'Assumptions (T&amp;D)'!H$24</f>
        <v>0.2513766029</v>
      </c>
      <c r="AL3003" s="372">
        <f>$AF2865*'Assumptions (T&amp;D)'!I$24</f>
        <v>0.2323689202</v>
      </c>
      <c r="AM3003" s="372">
        <f>$AF2865*'Assumptions (T&amp;D)'!J$24</f>
        <v>0.2147868138</v>
      </c>
      <c r="AN3003" s="372">
        <f>$AF2865*'Assumptions (T&amp;D)'!K$24</f>
        <v>0.2119356614</v>
      </c>
      <c r="AO3003" s="372">
        <f>$AF2865*'Assumptions (T&amp;D)'!L$24</f>
        <v>0.2119356614</v>
      </c>
      <c r="AP3003" s="372">
        <f>$AF2865*'Assumptions (T&amp;D)'!M$24</f>
        <v>0.2119356614</v>
      </c>
      <c r="AQ3003" s="372">
        <f>$AF2865*'Assumptions (T&amp;D)'!N$24</f>
        <v>0.2119356614</v>
      </c>
      <c r="AR3003" s="372">
        <f>$AF2865*'Assumptions (T&amp;D)'!O$24</f>
        <v>0.2119356614</v>
      </c>
      <c r="AS3003" s="372">
        <f>$AF2865*'Assumptions (T&amp;D)'!P$24</f>
        <v>0.2119356614</v>
      </c>
      <c r="AT3003" s="372">
        <f>$AF2865*'Assumptions (T&amp;D)'!Q$24</f>
        <v>0.2119356614</v>
      </c>
      <c r="AU3003" s="372">
        <f>$AF2865*'Assumptions (T&amp;D)'!R$24</f>
        <v>0.2119356614</v>
      </c>
      <c r="AV3003" s="372">
        <f>$AF2865*'Assumptions (T&amp;D)'!S$24</f>
        <v>0.2119356614</v>
      </c>
      <c r="AW3003" s="372">
        <f>$AF2865*'Assumptions (T&amp;D)'!T$24</f>
        <v>0.2119356614</v>
      </c>
      <c r="AX3003" s="372">
        <f>$AF2865*'Assumptions (T&amp;D)'!U$24</f>
        <v>0.2119356614</v>
      </c>
      <c r="AY3003" s="372">
        <f>$AF2865*'Assumptions (T&amp;D)'!V$24</f>
        <v>0.2119356614</v>
      </c>
      <c r="AZ3003" s="372">
        <f>$AF2865*'Assumptions (T&amp;D)'!W$24</f>
        <v>0.1059678307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0.1838411511</v>
      </c>
      <c r="AH3004" s="372">
        <f>$AG2865*'Assumptions (T&amp;D)'!D$24</f>
        <v>0.3539554962</v>
      </c>
      <c r="AI3004" s="372">
        <f>$AG2865*'Assumptions (T&amp;D)'!E$24</f>
        <v>0.3274823705</v>
      </c>
      <c r="AJ3004" s="372">
        <f>$AG2865*'Assumptions (T&amp;D)'!F$24</f>
        <v>0.302970217</v>
      </c>
      <c r="AK3004" s="372">
        <f>$AG2865*'Assumptions (T&amp;D)'!G$24</f>
        <v>0.2799287927</v>
      </c>
      <c r="AL3004" s="372">
        <f>$AG2865*'Assumptions (T&amp;D)'!H$24</f>
        <v>0.2593385838</v>
      </c>
      <c r="AM3004" s="372">
        <f>$AG2865*'Assumptions (T&amp;D)'!I$24</f>
        <v>0.239728861</v>
      </c>
      <c r="AN3004" s="372">
        <f>$AG2865*'Assumptions (T&amp;D)'!J$24</f>
        <v>0.2215898674</v>
      </c>
      <c r="AO3004" s="372">
        <f>$AG2865*'Assumptions (T&amp;D)'!K$24</f>
        <v>0.218648409</v>
      </c>
      <c r="AP3004" s="372">
        <f>$AG2865*'Assumptions (T&amp;D)'!L$24</f>
        <v>0.218648409</v>
      </c>
      <c r="AQ3004" s="372">
        <f>$AG2865*'Assumptions (T&amp;D)'!M$24</f>
        <v>0.218648409</v>
      </c>
      <c r="AR3004" s="372">
        <f>$AG2865*'Assumptions (T&amp;D)'!N$24</f>
        <v>0.218648409</v>
      </c>
      <c r="AS3004" s="372">
        <f>$AG2865*'Assumptions (T&amp;D)'!O$24</f>
        <v>0.218648409</v>
      </c>
      <c r="AT3004" s="372">
        <f>$AG2865*'Assumptions (T&amp;D)'!P$24</f>
        <v>0.218648409</v>
      </c>
      <c r="AU3004" s="372">
        <f>$AG2865*'Assumptions (T&amp;D)'!Q$24</f>
        <v>0.218648409</v>
      </c>
      <c r="AV3004" s="372">
        <f>$AG2865*'Assumptions (T&amp;D)'!R$24</f>
        <v>0.218648409</v>
      </c>
      <c r="AW3004" s="372">
        <f>$AG2865*'Assumptions (T&amp;D)'!S$24</f>
        <v>0.218648409</v>
      </c>
      <c r="AX3004" s="372">
        <f>$AG2865*'Assumptions (T&amp;D)'!T$24</f>
        <v>0.218648409</v>
      </c>
      <c r="AY3004" s="372">
        <f>$AG2865*'Assumptions (T&amp;D)'!U$24</f>
        <v>0.218648409</v>
      </c>
      <c r="AZ3004" s="372">
        <f>$AG2865*'Assumptions (T&amp;D)'!V$24</f>
        <v>0.218648409</v>
      </c>
      <c r="BA3004" s="372">
        <f>$AG2865*'Assumptions (T&amp;D)'!W$24</f>
        <v>0.1093242045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0.1896387038</v>
      </c>
      <c r="AI3005" s="372">
        <f>$AH2865*'Assumptions (T&amp;D)'!D$24</f>
        <v>0.3651177178</v>
      </c>
      <c r="AJ3005" s="372">
        <f>$AH2865*'Assumptions (T&amp;D)'!E$24</f>
        <v>0.3378097444</v>
      </c>
      <c r="AK3005" s="372">
        <f>$AH2865*'Assumptions (T&amp;D)'!F$24</f>
        <v>0.3125245839</v>
      </c>
      <c r="AL3005" s="372">
        <f>$AH2865*'Assumptions (T&amp;D)'!G$24</f>
        <v>0.288756533</v>
      </c>
      <c r="AM3005" s="372">
        <f>$AH2865*'Assumptions (T&amp;D)'!H$24</f>
        <v>0.2675169982</v>
      </c>
      <c r="AN3005" s="372">
        <f>$AH2865*'Assumptions (T&amp;D)'!I$24</f>
        <v>0.2472888698</v>
      </c>
      <c r="AO3005" s="372">
        <f>$AH2865*'Assumptions (T&amp;D)'!J$24</f>
        <v>0.228577851</v>
      </c>
      <c r="AP3005" s="372">
        <f>$AH2865*'Assumptions (T&amp;D)'!K$24</f>
        <v>0.2255436318</v>
      </c>
      <c r="AQ3005" s="372">
        <f>$AH2865*'Assumptions (T&amp;D)'!L$24</f>
        <v>0.2255436318</v>
      </c>
      <c r="AR3005" s="372">
        <f>$AH2865*'Assumptions (T&amp;D)'!M$24</f>
        <v>0.2255436318</v>
      </c>
      <c r="AS3005" s="372">
        <f>$AH2865*'Assumptions (T&amp;D)'!N$24</f>
        <v>0.2255436318</v>
      </c>
      <c r="AT3005" s="372">
        <f>$AH2865*'Assumptions (T&amp;D)'!O$24</f>
        <v>0.2255436318</v>
      </c>
      <c r="AU3005" s="372">
        <f>$AH2865*'Assumptions (T&amp;D)'!P$24</f>
        <v>0.2255436318</v>
      </c>
      <c r="AV3005" s="372">
        <f>$AH2865*'Assumptions (T&amp;D)'!Q$24</f>
        <v>0.2255436318</v>
      </c>
      <c r="AW3005" s="372">
        <f>$AH2865*'Assumptions (T&amp;D)'!R$24</f>
        <v>0.2255436318</v>
      </c>
      <c r="AX3005" s="372">
        <f>$AH2865*'Assumptions (T&amp;D)'!S$24</f>
        <v>0.2255436318</v>
      </c>
      <c r="AY3005" s="372">
        <f>$AH2865*'Assumptions (T&amp;D)'!T$24</f>
        <v>0.2255436318</v>
      </c>
      <c r="AZ3005" s="372">
        <f>$AH2865*'Assumptions (T&amp;D)'!U$24</f>
        <v>0.2255436318</v>
      </c>
      <c r="BA3005" s="372">
        <f>$AH2865*'Assumptions (T&amp;D)'!V$24</f>
        <v>0.2255436318</v>
      </c>
      <c r="BB3005" s="372">
        <f>$AH2865*'Assumptions (T&amp;D)'!W$24</f>
        <v>0.1127718159</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0.1955935416</v>
      </c>
      <c r="AJ3006" s="372">
        <f>$AI2865*'Assumptions (T&amp;D)'!D$24</f>
        <v>0.3765827654</v>
      </c>
      <c r="AK3006" s="372">
        <f>$AI2865*'Assumptions (T&amp;D)'!E$24</f>
        <v>0.3484172954</v>
      </c>
      <c r="AL3006" s="372">
        <f>$AI2865*'Assumptions (T&amp;D)'!F$24</f>
        <v>0.3223381565</v>
      </c>
      <c r="AM3006" s="372">
        <f>$AI2865*'Assumptions (T&amp;D)'!G$24</f>
        <v>0.297823766</v>
      </c>
      <c r="AN3006" s="372">
        <f>$AI2865*'Assumptions (T&amp;D)'!H$24</f>
        <v>0.2759172893</v>
      </c>
      <c r="AO3006" s="372">
        <f>$AI2865*'Assumptions (T&amp;D)'!I$24</f>
        <v>0.2550539782</v>
      </c>
      <c r="AP3006" s="372">
        <f>$AI2865*'Assumptions (T&amp;D)'!J$24</f>
        <v>0.2357554155</v>
      </c>
      <c r="AQ3006" s="372">
        <f>$AI2865*'Assumptions (T&amp;D)'!K$24</f>
        <v>0.2326259188</v>
      </c>
      <c r="AR3006" s="372">
        <f>$AI2865*'Assumptions (T&amp;D)'!L$24</f>
        <v>0.2326259188</v>
      </c>
      <c r="AS3006" s="372">
        <f>$AI2865*'Assumptions (T&amp;D)'!M$24</f>
        <v>0.2326259188</v>
      </c>
      <c r="AT3006" s="372">
        <f>$AI2865*'Assumptions (T&amp;D)'!N$24</f>
        <v>0.2326259188</v>
      </c>
      <c r="AU3006" s="372">
        <f>$AI2865*'Assumptions (T&amp;D)'!O$24</f>
        <v>0.2326259188</v>
      </c>
      <c r="AV3006" s="372">
        <f>$AI2865*'Assumptions (T&amp;D)'!P$24</f>
        <v>0.2326259188</v>
      </c>
      <c r="AW3006" s="372">
        <f>$AI2865*'Assumptions (T&amp;D)'!Q$24</f>
        <v>0.2326259188</v>
      </c>
      <c r="AX3006" s="372">
        <f>$AI2865*'Assumptions (T&amp;D)'!R$24</f>
        <v>0.2326259188</v>
      </c>
      <c r="AY3006" s="372">
        <f>$AI2865*'Assumptions (T&amp;D)'!S$24</f>
        <v>0.2326259188</v>
      </c>
      <c r="AZ3006" s="372">
        <f>$AI2865*'Assumptions (T&amp;D)'!T$24</f>
        <v>0.2326259188</v>
      </c>
      <c r="BA3006" s="372">
        <f>$AI2865*'Assumptions (T&amp;D)'!U$24</f>
        <v>0.2326259188</v>
      </c>
      <c r="BB3006" s="372">
        <f>$AI2865*'Assumptions (T&amp;D)'!V$24</f>
        <v>0.2326259188</v>
      </c>
      <c r="BC3006" s="372">
        <f>$AI2865*'Assumptions (T&amp;D)'!W$24</f>
        <v>0.1163129594</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0.2017096155</v>
      </c>
      <c r="AK3007" s="372">
        <f>$AJ2865*'Assumptions (T&amp;D)'!D$24</f>
        <v>0.3883582464</v>
      </c>
      <c r="AL3007" s="372">
        <f>$AJ2865*'Assumptions (T&amp;D)'!E$24</f>
        <v>0.3593120618</v>
      </c>
      <c r="AM3007" s="372">
        <f>$AJ2865*'Assumptions (T&amp;D)'!F$24</f>
        <v>0.3324174464</v>
      </c>
      <c r="AN3007" s="372">
        <f>$AJ2865*'Assumptions (T&amp;D)'!G$24</f>
        <v>0.3071365079</v>
      </c>
      <c r="AO3007" s="372">
        <f>$AJ2865*'Assumptions (T&amp;D)'!H$24</f>
        <v>0.2845450309</v>
      </c>
      <c r="AP3007" s="372">
        <f>$AJ2865*'Assumptions (T&amp;D)'!I$24</f>
        <v>0.2630293386</v>
      </c>
      <c r="AQ3007" s="372">
        <f>$AJ2865*'Assumptions (T&amp;D)'!J$24</f>
        <v>0.2431273232</v>
      </c>
      <c r="AR3007" s="372">
        <f>$AJ2865*'Assumptions (T&amp;D)'!K$24</f>
        <v>0.2398999694</v>
      </c>
      <c r="AS3007" s="372">
        <f>$AJ2865*'Assumptions (T&amp;D)'!L$24</f>
        <v>0.2398999694</v>
      </c>
      <c r="AT3007" s="372">
        <f>$AJ2865*'Assumptions (T&amp;D)'!M$24</f>
        <v>0.2398999694</v>
      </c>
      <c r="AU3007" s="372">
        <f>$AJ2865*'Assumptions (T&amp;D)'!N$24</f>
        <v>0.2398999694</v>
      </c>
      <c r="AV3007" s="372">
        <f>$AJ2865*'Assumptions (T&amp;D)'!O$24</f>
        <v>0.2398999694</v>
      </c>
      <c r="AW3007" s="372">
        <f>$AJ2865*'Assumptions (T&amp;D)'!P$24</f>
        <v>0.2398999694</v>
      </c>
      <c r="AX3007" s="372">
        <f>$AJ2865*'Assumptions (T&amp;D)'!Q$24</f>
        <v>0.2398999694</v>
      </c>
      <c r="AY3007" s="372">
        <f>$AJ2865*'Assumptions (T&amp;D)'!R$24</f>
        <v>0.2398999694</v>
      </c>
      <c r="AZ3007" s="372">
        <f>$AJ2865*'Assumptions (T&amp;D)'!S$24</f>
        <v>0.2398999694</v>
      </c>
      <c r="BA3007" s="372">
        <f>$AJ2865*'Assumptions (T&amp;D)'!T$24</f>
        <v>0.2398999694</v>
      </c>
      <c r="BB3007" s="372">
        <f>$AJ2865*'Assumptions (T&amp;D)'!U$24</f>
        <v>0.2398999694</v>
      </c>
      <c r="BC3007" s="372">
        <f>$AJ2865*'Assumptions (T&amp;D)'!V$24</f>
        <v>0.2398999694</v>
      </c>
      <c r="BD3007" s="372">
        <f>$AJ2865*'Assumptions (T&amp;D)'!W$24</f>
        <v>0.1199499847</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0.2079909715</v>
      </c>
      <c r="AL3008" s="372">
        <f>$AK2865*'Assumptions (T&amp;D)'!D$24</f>
        <v>0.4004519505</v>
      </c>
      <c r="AM3008" s="372">
        <f>$AK2865*'Assumptions (T&amp;D)'!E$24</f>
        <v>0.3705012506</v>
      </c>
      <c r="AN3008" s="372">
        <f>$AK2865*'Assumptions (T&amp;D)'!F$24</f>
        <v>0.342769121</v>
      </c>
      <c r="AO3008" s="372">
        <f>$AK2865*'Assumptions (T&amp;D)'!G$24</f>
        <v>0.3167009193</v>
      </c>
      <c r="AP3008" s="372">
        <f>$AK2865*'Assumptions (T&amp;D)'!H$24</f>
        <v>0.2934059305</v>
      </c>
      <c r="AQ3008" s="372">
        <f>$AK2865*'Assumptions (T&amp;D)'!I$24</f>
        <v>0.2712202268</v>
      </c>
      <c r="AR3008" s="372">
        <f>$AK2865*'Assumptions (T&amp;D)'!J$24</f>
        <v>0.250698451</v>
      </c>
      <c r="AS3008" s="372">
        <f>$AK2865*'Assumptions (T&amp;D)'!K$24</f>
        <v>0.2473705954</v>
      </c>
      <c r="AT3008" s="372">
        <f>$AK2865*'Assumptions (T&amp;D)'!L$24</f>
        <v>0.2473705954</v>
      </c>
      <c r="AU3008" s="372">
        <f>$AK2865*'Assumptions (T&amp;D)'!M$24</f>
        <v>0.2473705954</v>
      </c>
      <c r="AV3008" s="372">
        <f>$AK2865*'Assumptions (T&amp;D)'!N$24</f>
        <v>0.2473705954</v>
      </c>
      <c r="AW3008" s="372">
        <f>$AK2865*'Assumptions (T&amp;D)'!O$24</f>
        <v>0.2473705954</v>
      </c>
      <c r="AX3008" s="372">
        <f>$AK2865*'Assumptions (T&amp;D)'!P$24</f>
        <v>0.2473705954</v>
      </c>
      <c r="AY3008" s="372">
        <f>$AK2865*'Assumptions (T&amp;D)'!Q$24</f>
        <v>0.2473705954</v>
      </c>
      <c r="AZ3008" s="372">
        <f>$AK2865*'Assumptions (T&amp;D)'!R$24</f>
        <v>0.2473705954</v>
      </c>
      <c r="BA3008" s="372">
        <f>$AK2865*'Assumptions (T&amp;D)'!S$24</f>
        <v>0.2473705954</v>
      </c>
      <c r="BB3008" s="372">
        <f>$AK2865*'Assumptions (T&amp;D)'!T$24</f>
        <v>0.2473705954</v>
      </c>
      <c r="BC3008" s="372">
        <f>$AK2865*'Assumptions (T&amp;D)'!U$24</f>
        <v>0.2473705954</v>
      </c>
      <c r="BD3008" s="372">
        <f>$AK2865*'Assumptions (T&amp;D)'!V$24</f>
        <v>0.2473705954</v>
      </c>
      <c r="BE3008" s="372">
        <f>$AK2865*'Assumptions (T&amp;D)'!W$24</f>
        <v>0.1236852977</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0.2144417524</v>
      </c>
      <c r="AM3009" s="372">
        <f>$AL2865*'Assumptions (T&amp;D)'!D$24</f>
        <v>0.4128718539</v>
      </c>
      <c r="AN3009" s="372">
        <f>$AL2865*'Assumptions (T&amp;D)'!E$24</f>
        <v>0.3819922415</v>
      </c>
      <c r="AO3009" s="372">
        <f>$AL2865*'Assumptions (T&amp;D)'!F$24</f>
        <v>0.3534000079</v>
      </c>
      <c r="AP3009" s="372">
        <f>$AL2865*'Assumptions (T&amp;D)'!G$24</f>
        <v>0.3265233083</v>
      </c>
      <c r="AQ3009" s="372">
        <f>$AL2865*'Assumptions (T&amp;D)'!H$24</f>
        <v>0.302505832</v>
      </c>
      <c r="AR3009" s="372">
        <f>$AL2865*'Assumptions (T&amp;D)'!I$24</f>
        <v>0.2796320451</v>
      </c>
      <c r="AS3009" s="372">
        <f>$AL2865*'Assumptions (T&amp;D)'!J$24</f>
        <v>0.2584737922</v>
      </c>
      <c r="AT3009" s="372">
        <f>$AL2865*'Assumptions (T&amp;D)'!K$24</f>
        <v>0.2550427241</v>
      </c>
      <c r="AU3009" s="372">
        <f>$AL2865*'Assumptions (T&amp;D)'!L$24</f>
        <v>0.2550427241</v>
      </c>
      <c r="AV3009" s="372">
        <f>$AL2865*'Assumptions (T&amp;D)'!M$24</f>
        <v>0.2550427241</v>
      </c>
      <c r="AW3009" s="372">
        <f>$AL2865*'Assumptions (T&amp;D)'!N$24</f>
        <v>0.2550427241</v>
      </c>
      <c r="AX3009" s="372">
        <f>$AL2865*'Assumptions (T&amp;D)'!O$24</f>
        <v>0.2550427241</v>
      </c>
      <c r="AY3009" s="372">
        <f>$AL2865*'Assumptions (T&amp;D)'!P$24</f>
        <v>0.2550427241</v>
      </c>
      <c r="AZ3009" s="372">
        <f>$AL2865*'Assumptions (T&amp;D)'!Q$24</f>
        <v>0.2550427241</v>
      </c>
      <c r="BA3009" s="372">
        <f>$AL2865*'Assumptions (T&amp;D)'!R$24</f>
        <v>0.2550427241</v>
      </c>
      <c r="BB3009" s="372">
        <f>$AL2865*'Assumptions (T&amp;D)'!S$24</f>
        <v>0.2550427241</v>
      </c>
      <c r="BC3009" s="372">
        <f>$AL2865*'Assumptions (T&amp;D)'!T$24</f>
        <v>0.2550427241</v>
      </c>
      <c r="BD3009" s="372">
        <f>$AL2865*'Assumptions (T&amp;D)'!U$24</f>
        <v>0.2550427241</v>
      </c>
      <c r="BE3009" s="372">
        <f>$AL2865*'Assumptions (T&amp;D)'!V$24</f>
        <v>0.2550427241</v>
      </c>
      <c r="BF3009" s="372">
        <f>$AL2865*'Assumptions (T&amp;D)'!W$24</f>
        <v>0.1275213621</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0.2210662001</v>
      </c>
      <c r="AN3010" s="372">
        <f>$AM2865*'Assumptions (T&amp;D)'!D$24</f>
        <v>0.4256261239</v>
      </c>
      <c r="AO3010" s="372">
        <f>$AM2865*'Assumptions (T&amp;D)'!E$24</f>
        <v>0.3937925911</v>
      </c>
      <c r="AP3010" s="372">
        <f>$AM2865*'Assumptions (T&amp;D)'!F$24</f>
        <v>0.3643170977</v>
      </c>
      <c r="AQ3010" s="372">
        <f>$AM2865*'Assumptions (T&amp;D)'!G$24</f>
        <v>0.336610134</v>
      </c>
      <c r="AR3010" s="372">
        <f>$AM2865*'Assumptions (T&amp;D)'!H$24</f>
        <v>0.3118507196</v>
      </c>
      <c r="AS3010" s="372">
        <f>$AM2865*'Assumptions (T&amp;D)'!I$24</f>
        <v>0.2882703249</v>
      </c>
      <c r="AT3010" s="372">
        <f>$AM2865*'Assumptions (T&amp;D)'!J$24</f>
        <v>0.2664584598</v>
      </c>
      <c r="AU3010" s="372">
        <f>$AM2865*'Assumptions (T&amp;D)'!K$24</f>
        <v>0.2629214006</v>
      </c>
      <c r="AV3010" s="372">
        <f>$AM2865*'Assumptions (T&amp;D)'!L$24</f>
        <v>0.2629214006</v>
      </c>
      <c r="AW3010" s="372">
        <f>$AM2865*'Assumptions (T&amp;D)'!M$24</f>
        <v>0.2629214006</v>
      </c>
      <c r="AX3010" s="372">
        <f>$AM2865*'Assumptions (T&amp;D)'!N$24</f>
        <v>0.2629214006</v>
      </c>
      <c r="AY3010" s="372">
        <f>$AM2865*'Assumptions (T&amp;D)'!O$24</f>
        <v>0.2629214006</v>
      </c>
      <c r="AZ3010" s="372">
        <f>$AM2865*'Assumptions (T&amp;D)'!P$24</f>
        <v>0.2629214006</v>
      </c>
      <c r="BA3010" s="372">
        <f>$AM2865*'Assumptions (T&amp;D)'!Q$24</f>
        <v>0.2629214006</v>
      </c>
      <c r="BB3010" s="372">
        <f>$AM2865*'Assumptions (T&amp;D)'!R$24</f>
        <v>0.2629214006</v>
      </c>
      <c r="BC3010" s="372">
        <f>$AM2865*'Assumptions (T&amp;D)'!S$24</f>
        <v>0.2629214006</v>
      </c>
      <c r="BD3010" s="372">
        <f>$AM2865*'Assumptions (T&amp;D)'!T$24</f>
        <v>0.2629214006</v>
      </c>
      <c r="BE3010" s="372">
        <f>$AM2865*'Assumptions (T&amp;D)'!U$24</f>
        <v>0.2629214006</v>
      </c>
      <c r="BF3010" s="372">
        <f>$AM2865*'Assumptions (T&amp;D)'!V$24</f>
        <v>0.2629214006</v>
      </c>
      <c r="BG3010" s="372">
        <f>$AM2865*'Assumptions (T&amp;D)'!W$24</f>
        <v>0.1314607003</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0.2278686581</v>
      </c>
      <c r="AO3011" s="372">
        <f>$AN2865*'Assumptions (T&amp;D)'!D$24</f>
        <v>0.4387231231</v>
      </c>
      <c r="AP3011" s="372">
        <f>$AN2865*'Assumptions (T&amp;D)'!E$24</f>
        <v>0.4059100363</v>
      </c>
      <c r="AQ3011" s="372">
        <f>$AN2865*'Assumptions (T&amp;D)'!F$24</f>
        <v>0.3755275486</v>
      </c>
      <c r="AR3011" s="372">
        <f>$AN2865*'Assumptions (T&amp;D)'!G$24</f>
        <v>0.3469680101</v>
      </c>
      <c r="AS3011" s="372">
        <f>$AN2865*'Assumptions (T&amp;D)'!H$24</f>
        <v>0.3214467204</v>
      </c>
      <c r="AT3011" s="372">
        <f>$AN2865*'Assumptions (T&amp;D)'!I$24</f>
        <v>0.2971407302</v>
      </c>
      <c r="AU3011" s="372">
        <f>$AN2865*'Assumptions (T&amp;D)'!J$24</f>
        <v>0.2746576892</v>
      </c>
      <c r="AV3011" s="372">
        <f>$AN2865*'Assumptions (T&amp;D)'!K$24</f>
        <v>0.2710117907</v>
      </c>
      <c r="AW3011" s="372">
        <f>$AN2865*'Assumptions (T&amp;D)'!L$24</f>
        <v>0.2710117907</v>
      </c>
      <c r="AX3011" s="372">
        <f>$AN2865*'Assumptions (T&amp;D)'!M$24</f>
        <v>0.2710117907</v>
      </c>
      <c r="AY3011" s="372">
        <f>$AN2865*'Assumptions (T&amp;D)'!N$24</f>
        <v>0.2710117907</v>
      </c>
      <c r="AZ3011" s="372">
        <f>$AN2865*'Assumptions (T&amp;D)'!O$24</f>
        <v>0.2710117907</v>
      </c>
      <c r="BA3011" s="372">
        <f>$AN2865*'Assumptions (T&amp;D)'!P$24</f>
        <v>0.2710117907</v>
      </c>
      <c r="BB3011" s="372">
        <f>$AN2865*'Assumptions (T&amp;D)'!Q$24</f>
        <v>0.2710117907</v>
      </c>
      <c r="BC3011" s="372">
        <f>$AN2865*'Assumptions (T&amp;D)'!R$24</f>
        <v>0.2710117907</v>
      </c>
      <c r="BD3011" s="372">
        <f>$AN2865*'Assumptions (T&amp;D)'!S$24</f>
        <v>0.2710117907</v>
      </c>
      <c r="BE3011" s="372">
        <f>$AN2865*'Assumptions (T&amp;D)'!T$24</f>
        <v>0.2710117907</v>
      </c>
      <c r="BF3011" s="372">
        <f>$AN2865*'Assumptions (T&amp;D)'!U$24</f>
        <v>0.2710117907</v>
      </c>
      <c r="BG3011" s="372">
        <f>$AN2865*'Assumptions (T&amp;D)'!V$24</f>
        <v>0.2710117907</v>
      </c>
      <c r="BH3011" s="372">
        <f>$AN2865*'Assumptions (T&amp;D)'!W$24</f>
        <v>0.1355058954</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0.2348535737</v>
      </c>
      <c r="AP3012" s="372">
        <f>$AO2865*'Assumptions (T&amp;D)'!D$24</f>
        <v>0.4521714139</v>
      </c>
      <c r="AQ3012" s="372">
        <f>$AO2865*'Assumptions (T&amp;D)'!E$24</f>
        <v>0.4183524993</v>
      </c>
      <c r="AR3012" s="372">
        <f>$AO2865*'Assumptions (T&amp;D)'!F$24</f>
        <v>0.3870386895</v>
      </c>
      <c r="AS3012" s="372">
        <f>$AO2865*'Assumptions (T&amp;D)'!G$24</f>
        <v>0.3576037082</v>
      </c>
      <c r="AT3012" s="372">
        <f>$AO2865*'Assumptions (T&amp;D)'!H$24</f>
        <v>0.331300108</v>
      </c>
      <c r="AU3012" s="372">
        <f>$AO2865*'Assumptions (T&amp;D)'!I$24</f>
        <v>0.3062490601</v>
      </c>
      <c r="AV3012" s="372">
        <f>$AO2865*'Assumptions (T&amp;D)'!J$24</f>
        <v>0.2830768408</v>
      </c>
      <c r="AW3012" s="372">
        <f>$AO2865*'Assumptions (T&amp;D)'!K$24</f>
        <v>0.2793191837</v>
      </c>
      <c r="AX3012" s="372">
        <f>$AO2865*'Assumptions (T&amp;D)'!L$24</f>
        <v>0.2793191837</v>
      </c>
      <c r="AY3012" s="372">
        <f>$AO2865*'Assumptions (T&amp;D)'!M$24</f>
        <v>0.2793191837</v>
      </c>
      <c r="AZ3012" s="372">
        <f>$AO2865*'Assumptions (T&amp;D)'!N$24</f>
        <v>0.2793191837</v>
      </c>
      <c r="BA3012" s="372">
        <f>$AO2865*'Assumptions (T&amp;D)'!O$24</f>
        <v>0.2793191837</v>
      </c>
      <c r="BB3012" s="372">
        <f>$AO2865*'Assumptions (T&amp;D)'!P$24</f>
        <v>0.2793191837</v>
      </c>
      <c r="BC3012" s="372">
        <f>$AO2865*'Assumptions (T&amp;D)'!Q$24</f>
        <v>0.2793191837</v>
      </c>
      <c r="BD3012" s="372">
        <f>$AO2865*'Assumptions (T&amp;D)'!R$24</f>
        <v>0.2793191837</v>
      </c>
      <c r="BE3012" s="372">
        <f>$AO2865*'Assumptions (T&amp;D)'!S$24</f>
        <v>0.2793191837</v>
      </c>
      <c r="BF3012" s="372">
        <f>$AO2865*'Assumptions (T&amp;D)'!T$24</f>
        <v>0.2793191837</v>
      </c>
      <c r="BG3012" s="372">
        <f>$AO2865*'Assumptions (T&amp;D)'!U$24</f>
        <v>0.2793191837</v>
      </c>
      <c r="BH3012" s="372">
        <f>$AO2865*'Assumptions (T&amp;D)'!V$24</f>
        <v>0.2793191837</v>
      </c>
      <c r="BI3012" s="372">
        <f>$AO2865*'Assumptions (T&amp;D)'!W$24</f>
        <v>0.1396595918</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0.2420255004</v>
      </c>
      <c r="AQ3013" s="372">
        <f>$AP2865*'Assumptions (T&amp;D)'!D$24</f>
        <v>0.4659797633</v>
      </c>
      <c r="AR3013" s="372">
        <f>$AP2865*'Assumptions (T&amp;D)'!E$24</f>
        <v>0.4311280913</v>
      </c>
      <c r="AS3013" s="372">
        <f>$AP2865*'Assumptions (T&amp;D)'!F$24</f>
        <v>0.3988580246</v>
      </c>
      <c r="AT3013" s="372">
        <f>$AP2865*'Assumptions (T&amp;D)'!G$24</f>
        <v>0.3685241619</v>
      </c>
      <c r="AU3013" s="372">
        <f>$AP2865*'Assumptions (T&amp;D)'!H$24</f>
        <v>0.3414173058</v>
      </c>
      <c r="AV3013" s="372">
        <f>$AP2865*'Assumptions (T&amp;D)'!I$24</f>
        <v>0.3156012525</v>
      </c>
      <c r="AW3013" s="372">
        <f>$AP2865*'Assumptions (T&amp;D)'!J$24</f>
        <v>0.2917214031</v>
      </c>
      <c r="AX3013" s="372">
        <f>$AP2865*'Assumptions (T&amp;D)'!K$24</f>
        <v>0.2878489951</v>
      </c>
      <c r="AY3013" s="372">
        <f>$AP2865*'Assumptions (T&amp;D)'!L$24</f>
        <v>0.2878489951</v>
      </c>
      <c r="AZ3013" s="372">
        <f>$AP2865*'Assumptions (T&amp;D)'!M$24</f>
        <v>0.2878489951</v>
      </c>
      <c r="BA3013" s="372">
        <f>$AP2865*'Assumptions (T&amp;D)'!N$24</f>
        <v>0.2878489951</v>
      </c>
      <c r="BB3013" s="372">
        <f>$AP2865*'Assumptions (T&amp;D)'!O$24</f>
        <v>0.2878489951</v>
      </c>
      <c r="BC3013" s="372">
        <f>$AP2865*'Assumptions (T&amp;D)'!P$24</f>
        <v>0.2878489951</v>
      </c>
      <c r="BD3013" s="372">
        <f>$AP2865*'Assumptions (T&amp;D)'!Q$24</f>
        <v>0.2878489951</v>
      </c>
      <c r="BE3013" s="372">
        <f>$AP2865*'Assumptions (T&amp;D)'!R$24</f>
        <v>0.2878489951</v>
      </c>
      <c r="BF3013" s="372">
        <f>$AP2865*'Assumptions (T&amp;D)'!S$24</f>
        <v>0.2878489951</v>
      </c>
      <c r="BG3013" s="372">
        <f>$AP2865*'Assumptions (T&amp;D)'!T$24</f>
        <v>0.2878489951</v>
      </c>
      <c r="BH3013" s="372">
        <f>$AP2865*'Assumptions (T&amp;D)'!U$24</f>
        <v>0.2878489951</v>
      </c>
      <c r="BI3013" s="372">
        <f>$AP2865*'Assumptions (T&amp;D)'!V$24</f>
        <v>0.2878489951</v>
      </c>
      <c r="BJ3013" s="372">
        <f>$AP2865*'Assumptions (T&amp;D)'!W$24</f>
        <v>0.1439244975</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0.2493891002</v>
      </c>
      <c r="AR3014" s="372">
        <f>$AQ2865*'Assumptions (T&amp;D)'!D$24</f>
        <v>0.4801571477</v>
      </c>
      <c r="AS3014" s="372">
        <f>$AQ2865*'Assumptions (T&amp;D)'!E$24</f>
        <v>0.4442451172</v>
      </c>
      <c r="AT3014" s="372">
        <f>$AQ2865*'Assumptions (T&amp;D)'!F$24</f>
        <v>0.4109932372</v>
      </c>
      <c r="AU3014" s="372">
        <f>$AQ2865*'Assumptions (T&amp;D)'!G$24</f>
        <v>0.37973647</v>
      </c>
      <c r="AV3014" s="372">
        <f>$AQ2865*'Assumptions (T&amp;D)'!H$24</f>
        <v>0.3518048908</v>
      </c>
      <c r="AW3014" s="372">
        <f>$AQ2865*'Assumptions (T&amp;D)'!I$24</f>
        <v>0.3252033867</v>
      </c>
      <c r="AX3014" s="372">
        <f>$AQ2865*'Assumptions (T&amp;D)'!J$24</f>
        <v>0.3005969955</v>
      </c>
      <c r="AY3014" s="372">
        <f>$AQ2865*'Assumptions (T&amp;D)'!K$24</f>
        <v>0.2966067699</v>
      </c>
      <c r="AZ3014" s="372">
        <f>$AQ2865*'Assumptions (T&amp;D)'!L$24</f>
        <v>0.2966067699</v>
      </c>
      <c r="BA3014" s="372">
        <f>$AQ2865*'Assumptions (T&amp;D)'!M$24</f>
        <v>0.2966067699</v>
      </c>
      <c r="BB3014" s="372">
        <f>$AQ2865*'Assumptions (T&amp;D)'!N$24</f>
        <v>0.2966067699</v>
      </c>
      <c r="BC3014" s="372">
        <f>$AQ2865*'Assumptions (T&amp;D)'!O$24</f>
        <v>0.2966067699</v>
      </c>
      <c r="BD3014" s="372">
        <f>$AQ2865*'Assumptions (T&amp;D)'!P$24</f>
        <v>0.2966067699</v>
      </c>
      <c r="BE3014" s="372">
        <f>$AQ2865*'Assumptions (T&amp;D)'!Q$24</f>
        <v>0.2966067699</v>
      </c>
      <c r="BF3014" s="372">
        <f>$AQ2865*'Assumptions (T&amp;D)'!R$24</f>
        <v>0.2966067699</v>
      </c>
      <c r="BG3014" s="372">
        <f>$AQ2865*'Assumptions (T&amp;D)'!S$24</f>
        <v>0.2966067699</v>
      </c>
      <c r="BH3014" s="372">
        <f>$AQ2865*'Assumptions (T&amp;D)'!T$24</f>
        <v>0.2966067699</v>
      </c>
      <c r="BI3014" s="372">
        <f>$AQ2865*'Assumptions (T&amp;D)'!U$24</f>
        <v>0.2966067699</v>
      </c>
      <c r="BJ3014" s="372">
        <f>$AQ2865*'Assumptions (T&amp;D)'!V$24</f>
        <v>0.2966067699</v>
      </c>
      <c r="BK3014" s="372">
        <f>$AQ2865*'Assumptions (T&amp;D)'!W$24</f>
        <v>0.1483033849</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0.2569491468</v>
      </c>
      <c r="AS3015" s="372">
        <f>$AR2865*'Assumptions (T&amp;D)'!D$24</f>
        <v>0.4947127573</v>
      </c>
      <c r="AT3015" s="372">
        <f>$AR2865*'Assumptions (T&amp;D)'!E$24</f>
        <v>0.4577120801</v>
      </c>
      <c r="AU3015" s="372">
        <f>$AR2865*'Assumptions (T&amp;D)'!F$24</f>
        <v>0.4234521939</v>
      </c>
      <c r="AV3015" s="372">
        <f>$AR2865*'Assumptions (T&amp;D)'!G$24</f>
        <v>0.3912479008</v>
      </c>
      <c r="AW3015" s="372">
        <f>$AR2865*'Assumptions (T&amp;D)'!H$24</f>
        <v>0.3624695964</v>
      </c>
      <c r="AX3015" s="372">
        <f>$AR2865*'Assumptions (T&amp;D)'!I$24</f>
        <v>0.3350616874</v>
      </c>
      <c r="AY3015" s="372">
        <f>$AR2865*'Assumptions (T&amp;D)'!J$24</f>
        <v>0.3097093716</v>
      </c>
      <c r="AZ3015" s="372">
        <f>$AR2865*'Assumptions (T&amp;D)'!K$24</f>
        <v>0.3055981852</v>
      </c>
      <c r="BA3015" s="372">
        <f>$AR2865*'Assumptions (T&amp;D)'!L$24</f>
        <v>0.3055981852</v>
      </c>
      <c r="BB3015" s="372">
        <f>$AR2865*'Assumptions (T&amp;D)'!M$24</f>
        <v>0.3055981852</v>
      </c>
      <c r="BC3015" s="372">
        <f>$AR2865*'Assumptions (T&amp;D)'!N$24</f>
        <v>0.3055981852</v>
      </c>
      <c r="BD3015" s="372">
        <f>$AR2865*'Assumptions (T&amp;D)'!O$24</f>
        <v>0.3055981852</v>
      </c>
      <c r="BE3015" s="372">
        <f>$AR2865*'Assumptions (T&amp;D)'!P$24</f>
        <v>0.3055981852</v>
      </c>
      <c r="BF3015" s="372">
        <f>$AR2865*'Assumptions (T&amp;D)'!Q$24</f>
        <v>0.3055981852</v>
      </c>
      <c r="BG3015" s="372">
        <f>$AR2865*'Assumptions (T&amp;D)'!R$24</f>
        <v>0.3055981852</v>
      </c>
      <c r="BH3015" s="372">
        <f>$AR2865*'Assumptions (T&amp;D)'!S$24</f>
        <v>0.3055981852</v>
      </c>
      <c r="BI3015" s="372">
        <f>$AR2865*'Assumptions (T&amp;D)'!T$24</f>
        <v>0.3055981852</v>
      </c>
      <c r="BJ3015" s="372">
        <f>$AR2865*'Assumptions (T&amp;D)'!U$24</f>
        <v>0.3055981852</v>
      </c>
      <c r="BK3015" s="372">
        <f>$AR2865*'Assumptions (T&amp;D)'!V$24</f>
        <v>0.3055981852</v>
      </c>
      <c r="BL3015" s="372">
        <f>$AR2865*'Assumptions (T&amp;D)'!W$24</f>
        <v>0.1527990926</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0.2647105271</v>
      </c>
      <c r="AT3016" s="372">
        <f>$AS2865*'Assumptions (T&amp;D)'!D$24</f>
        <v>0.5096560015</v>
      </c>
      <c r="AU3016" s="372">
        <f>$AS2865*'Assumptions (T&amp;D)'!E$24</f>
        <v>0.4715376856</v>
      </c>
      <c r="AV3016" s="372">
        <f>$AS2865*'Assumptions (T&amp;D)'!F$24</f>
        <v>0.4362429487</v>
      </c>
      <c r="AW3016" s="372">
        <f>$AS2865*'Assumptions (T&amp;D)'!G$24</f>
        <v>0.403065896</v>
      </c>
      <c r="AX3016" s="372">
        <f>$AS2865*'Assumptions (T&amp;D)'!H$24</f>
        <v>0.3734183169</v>
      </c>
      <c r="AY3016" s="372">
        <f>$AS2865*'Assumptions (T&amp;D)'!I$24</f>
        <v>0.3451825274</v>
      </c>
      <c r="AZ3016" s="372">
        <f>$AS2865*'Assumptions (T&amp;D)'!J$24</f>
        <v>0.319064422</v>
      </c>
      <c r="BA3016" s="372">
        <f>$AS2865*'Assumptions (T&amp;D)'!K$24</f>
        <v>0.3148290536</v>
      </c>
      <c r="BB3016" s="372">
        <f>$AS2865*'Assumptions (T&amp;D)'!L$24</f>
        <v>0.3148290536</v>
      </c>
      <c r="BC3016" s="372">
        <f>$AS2865*'Assumptions (T&amp;D)'!M$24</f>
        <v>0.3148290536</v>
      </c>
      <c r="BD3016" s="372">
        <f>$AS2865*'Assumptions (T&amp;D)'!N$24</f>
        <v>0.3148290536</v>
      </c>
      <c r="BE3016" s="372">
        <f>$AS2865*'Assumptions (T&amp;D)'!O$24</f>
        <v>0.3148290536</v>
      </c>
      <c r="BF3016" s="372">
        <f>$AS2865*'Assumptions (T&amp;D)'!P$24</f>
        <v>0.3148290536</v>
      </c>
      <c r="BG3016" s="372">
        <f>$AS2865*'Assumptions (T&amp;D)'!Q$24</f>
        <v>0.3148290536</v>
      </c>
      <c r="BH3016" s="372">
        <f>$AS2865*'Assumptions (T&amp;D)'!R$24</f>
        <v>0.3148290536</v>
      </c>
      <c r="BI3016" s="372">
        <f>$AS2865*'Assumptions (T&amp;D)'!S$24</f>
        <v>0.3148290536</v>
      </c>
      <c r="BJ3016" s="372">
        <f>$AS2865*'Assumptions (T&amp;D)'!T$24</f>
        <v>0.3148290536</v>
      </c>
      <c r="BK3016" s="372">
        <f>$AS2865*'Assumptions (T&amp;D)'!U$24</f>
        <v>0.3148290536</v>
      </c>
      <c r="BL3016" s="372">
        <f>$AS2865*'Assumptions (T&amp;D)'!V$24</f>
        <v>0.3148290536</v>
      </c>
      <c r="BM3016" s="372">
        <f>$AS2865*'Assumptions (T&amp;D)'!W$24</f>
        <v>0.1574145268</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0.2726782448</v>
      </c>
      <c r="AU3017" s="372">
        <f>$AT2865*'Assumptions (T&amp;D)'!D$24</f>
        <v>0.5249965141</v>
      </c>
      <c r="AV3017" s="372">
        <f>$AT2865*'Assumptions (T&amp;D)'!E$24</f>
        <v>0.4857308468</v>
      </c>
      <c r="AW3017" s="372">
        <f>$AT2865*'Assumptions (T&amp;D)'!F$24</f>
        <v>0.4493737475</v>
      </c>
      <c r="AX3017" s="372">
        <f>$AT2865*'Assumptions (T&amp;D)'!G$24</f>
        <v>0.4151980742</v>
      </c>
      <c r="AY3017" s="372">
        <f>$AT2865*'Assumptions (T&amp;D)'!H$24</f>
        <v>0.3846581107</v>
      </c>
      <c r="AZ3017" s="372">
        <f>$AT2865*'Assumptions (T&amp;D)'!I$24</f>
        <v>0.3555724313</v>
      </c>
      <c r="BA3017" s="372">
        <f>$AT2865*'Assumptions (T&amp;D)'!J$24</f>
        <v>0.3286681778</v>
      </c>
      <c r="BB3017" s="372">
        <f>$AT2865*'Assumptions (T&amp;D)'!K$24</f>
        <v>0.3243053259</v>
      </c>
      <c r="BC3017" s="372">
        <f>$AT2865*'Assumptions (T&amp;D)'!L$24</f>
        <v>0.3243053259</v>
      </c>
      <c r="BD3017" s="372">
        <f>$AT2865*'Assumptions (T&amp;D)'!M$24</f>
        <v>0.3243053259</v>
      </c>
      <c r="BE3017" s="372">
        <f>$AT2865*'Assumptions (T&amp;D)'!N$24</f>
        <v>0.3243053259</v>
      </c>
      <c r="BF3017" s="372">
        <f>$AT2865*'Assumptions (T&amp;D)'!O$24</f>
        <v>0.3243053259</v>
      </c>
      <c r="BG3017" s="372">
        <f>$AT2865*'Assumptions (T&amp;D)'!P$24</f>
        <v>0.3243053259</v>
      </c>
      <c r="BH3017" s="372">
        <f>$AT2865*'Assumptions (T&amp;D)'!Q$24</f>
        <v>0.3243053259</v>
      </c>
      <c r="BI3017" s="372">
        <f>$AT2865*'Assumptions (T&amp;D)'!R$24</f>
        <v>0.3243053259</v>
      </c>
      <c r="BJ3017" s="372">
        <f>$AT2865*'Assumptions (T&amp;D)'!S$24</f>
        <v>0.3243053259</v>
      </c>
      <c r="BK3017" s="372">
        <f>$AT2865*'Assumptions (T&amp;D)'!T$24</f>
        <v>0.3243053259</v>
      </c>
      <c r="BL3017" s="372">
        <f>$AT2865*'Assumptions (T&amp;D)'!U$24</f>
        <v>0.3243053259</v>
      </c>
      <c r="BM3017" s="372">
        <f>$AT2865*'Assumptions (T&amp;D)'!V$24</f>
        <v>0.3243053259</v>
      </c>
      <c r="BN3017" s="372">
        <f>$AT2865*'Assumptions (T&amp;D)'!W$24</f>
        <v>0.1621526629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0.2808574227</v>
      </c>
      <c r="AV3018" s="372">
        <f>$AU2865*'Assumptions (T&amp;D)'!D$24</f>
        <v>0.5407441577</v>
      </c>
      <c r="AW3018" s="372">
        <f>$AU2865*'Assumptions (T&amp;D)'!E$24</f>
        <v>0.5003006889</v>
      </c>
      <c r="AX3018" s="372">
        <f>$AU2865*'Assumptions (T&amp;D)'!F$24</f>
        <v>0.4628530325</v>
      </c>
      <c r="AY3018" s="372">
        <f>$AU2865*'Assumptions (T&amp;D)'!G$24</f>
        <v>0.4276522356</v>
      </c>
      <c r="AZ3018" s="372">
        <f>$AU2865*'Assumptions (T&amp;D)'!H$24</f>
        <v>0.3961962042</v>
      </c>
      <c r="BA3018" s="372">
        <f>$AU2865*'Assumptions (T&amp;D)'!I$24</f>
        <v>0.3662380791</v>
      </c>
      <c r="BB3018" s="372">
        <f>$AU2865*'Assumptions (T&amp;D)'!J$24</f>
        <v>0.3385268134</v>
      </c>
      <c r="BC3018" s="372">
        <f>$AU2865*'Assumptions (T&amp;D)'!K$24</f>
        <v>0.3340330947</v>
      </c>
      <c r="BD3018" s="372">
        <f>$AU2865*'Assumptions (T&amp;D)'!L$24</f>
        <v>0.3340330947</v>
      </c>
      <c r="BE3018" s="372">
        <f>$AU2865*'Assumptions (T&amp;D)'!M$24</f>
        <v>0.3340330947</v>
      </c>
      <c r="BF3018" s="372">
        <f>$AU2865*'Assumptions (T&amp;D)'!N$24</f>
        <v>0.3340330947</v>
      </c>
      <c r="BG3018" s="372">
        <f>$AU2865*'Assumptions (T&amp;D)'!O$24</f>
        <v>0.3340330947</v>
      </c>
      <c r="BH3018" s="372">
        <f>$AU2865*'Assumptions (T&amp;D)'!P$24</f>
        <v>0.3340330947</v>
      </c>
      <c r="BI3018" s="372">
        <f>$AU2865*'Assumptions (T&amp;D)'!Q$24</f>
        <v>0.3340330947</v>
      </c>
      <c r="BJ3018" s="372">
        <f>$AU2865*'Assumptions (T&amp;D)'!R$24</f>
        <v>0.3340330947</v>
      </c>
      <c r="BK3018" s="372">
        <f>$AU2865*'Assumptions (T&amp;D)'!S$24</f>
        <v>0.3340330947</v>
      </c>
      <c r="BL3018" s="372">
        <f>$AU2865*'Assumptions (T&amp;D)'!T$24</f>
        <v>0.3340330947</v>
      </c>
      <c r="BM3018" s="372">
        <f>$AU2865*'Assumptions (T&amp;D)'!U$24</f>
        <v>0.3340330947</v>
      </c>
      <c r="BN3018" s="372">
        <f>$AU2865*'Assumptions (T&amp;D)'!V$24</f>
        <v>0.3340330947</v>
      </c>
      <c r="BO3018" s="372">
        <f>$AU2865*'Assumptions (T&amp;D)'!W$24</f>
        <v>0.1670165473</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0.2892533051</v>
      </c>
      <c r="AW3019" s="372">
        <f>$AV2865*'Assumptions (T&amp;D)'!D$24</f>
        <v>0.55690903</v>
      </c>
      <c r="AX3019" s="372">
        <f>$AV2865*'Assumptions (T&amp;D)'!E$24</f>
        <v>0.5152565541</v>
      </c>
      <c r="AY3019" s="372">
        <f>$AV2865*'Assumptions (T&amp;D)'!F$24</f>
        <v>0.4766894468</v>
      </c>
      <c r="AZ3019" s="372">
        <f>$AV2865*'Assumptions (T&amp;D)'!G$24</f>
        <v>0.4404363659</v>
      </c>
      <c r="BA3019" s="372">
        <f>$AV2865*'Assumptions (T&amp;D)'!H$24</f>
        <v>0.4080399957</v>
      </c>
      <c r="BB3019" s="372">
        <f>$AV2865*'Assumptions (T&amp;D)'!I$24</f>
        <v>0.3771863098</v>
      </c>
      <c r="BC3019" s="372">
        <f>$AV2865*'Assumptions (T&amp;D)'!J$24</f>
        <v>0.3486466504</v>
      </c>
      <c r="BD3019" s="372">
        <f>$AV2865*'Assumptions (T&amp;D)'!K$24</f>
        <v>0.3440185975</v>
      </c>
      <c r="BE3019" s="372">
        <f>$AV2865*'Assumptions (T&amp;D)'!L$24</f>
        <v>0.3440185975</v>
      </c>
      <c r="BF3019" s="372">
        <f>$AV2865*'Assumptions (T&amp;D)'!M$24</f>
        <v>0.3440185975</v>
      </c>
      <c r="BG3019" s="372">
        <f>$AV2865*'Assumptions (T&amp;D)'!N$24</f>
        <v>0.3440185975</v>
      </c>
      <c r="BH3019" s="372">
        <f>$AV2865*'Assumptions (T&amp;D)'!O$24</f>
        <v>0.3440185975</v>
      </c>
      <c r="BI3019" s="372">
        <f>$AV2865*'Assumptions (T&amp;D)'!P$24</f>
        <v>0.3440185975</v>
      </c>
      <c r="BJ3019" s="372">
        <f>$AV2865*'Assumptions (T&amp;D)'!Q$24</f>
        <v>0.3440185975</v>
      </c>
      <c r="BK3019" s="372">
        <f>$AV2865*'Assumptions (T&amp;D)'!R$24</f>
        <v>0.3440185975</v>
      </c>
      <c r="BL3019" s="372">
        <f>$AV2865*'Assumptions (T&amp;D)'!S$24</f>
        <v>0.3440185975</v>
      </c>
      <c r="BM3019" s="372">
        <f>$AV2865*'Assumptions (T&amp;D)'!T$24</f>
        <v>0.3440185975</v>
      </c>
      <c r="BN3019" s="372">
        <f>$AV2865*'Assumptions (T&amp;D)'!U$24</f>
        <v>0.3440185975</v>
      </c>
      <c r="BO3019" s="372">
        <f>$AV2865*'Assumptions (T&amp;D)'!V$24</f>
        <v>0.3440185975</v>
      </c>
      <c r="BP3019" s="372">
        <f>$AV2865*'Assumptions (T&amp;D)'!W$24</f>
        <v>0.1720092988</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0.2978712613</v>
      </c>
      <c r="AX3020" s="372">
        <f>$AW2865*'Assumptions (T&amp;D)'!D$24</f>
        <v>0.5735014685</v>
      </c>
      <c r="AY3020" s="372">
        <f>$AW2865*'Assumptions (T&amp;D)'!E$24</f>
        <v>0.5306080069</v>
      </c>
      <c r="AZ3020" s="372">
        <f>$AW2865*'Assumptions (T&amp;D)'!F$24</f>
        <v>0.4908918387</v>
      </c>
      <c r="BA3020" s="372">
        <f>$AW2865*'Assumptions (T&amp;D)'!G$24</f>
        <v>0.4535586406</v>
      </c>
      <c r="BB3020" s="372">
        <f>$AW2865*'Assumptions (T&amp;D)'!H$24</f>
        <v>0.4201970593</v>
      </c>
      <c r="BC3020" s="372">
        <f>$AW2865*'Assumptions (T&amp;D)'!I$24</f>
        <v>0.3884241248</v>
      </c>
      <c r="BD3020" s="372">
        <f>$AW2865*'Assumptions (T&amp;D)'!J$24</f>
        <v>0.3590341603</v>
      </c>
      <c r="BE3020" s="372">
        <f>$AW2865*'Assumptions (T&amp;D)'!K$24</f>
        <v>0.3542682202</v>
      </c>
      <c r="BF3020" s="372">
        <f>$AW2865*'Assumptions (T&amp;D)'!L$24</f>
        <v>0.3542682202</v>
      </c>
      <c r="BG3020" s="372">
        <f>$AW2865*'Assumptions (T&amp;D)'!M$24</f>
        <v>0.3542682202</v>
      </c>
      <c r="BH3020" s="372">
        <f>$AW2865*'Assumptions (T&amp;D)'!N$24</f>
        <v>0.3542682202</v>
      </c>
      <c r="BI3020" s="372">
        <f>$AW2865*'Assumptions (T&amp;D)'!O$24</f>
        <v>0.3542682202</v>
      </c>
      <c r="BJ3020" s="372">
        <f>$AW2865*'Assumptions (T&amp;D)'!P$24</f>
        <v>0.3542682202</v>
      </c>
      <c r="BK3020" s="372">
        <f>$AW2865*'Assumptions (T&amp;D)'!Q$24</f>
        <v>0.3542682202</v>
      </c>
      <c r="BL3020" s="372">
        <f>$AW2865*'Assumptions (T&amp;D)'!R$24</f>
        <v>0.3542682202</v>
      </c>
      <c r="BM3020" s="372">
        <f>$AW2865*'Assumptions (T&amp;D)'!S$24</f>
        <v>0.3542682202</v>
      </c>
      <c r="BN3020" s="372">
        <f>$AW2865*'Assumptions (T&amp;D)'!T$24</f>
        <v>0.3542682202</v>
      </c>
      <c r="BO3020" s="372">
        <f>$AW2865*'Assumptions (T&amp;D)'!U$24</f>
        <v>0.3542682202</v>
      </c>
      <c r="BP3020" s="372">
        <f>$AW2865*'Assumptions (T&amp;D)'!V$24</f>
        <v>0.3542682202</v>
      </c>
      <c r="BQ3020" s="372">
        <f>$AW2865*'Assumptions (T&amp;D)'!W$24</f>
        <v>0.1771341101</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0.3067167882</v>
      </c>
      <c r="AY3021" s="372">
        <f>$AX2865*'Assumptions (T&amp;D)'!D$24</f>
        <v>0.5905320563</v>
      </c>
      <c r="AZ3021" s="372">
        <f>$AX2865*'Assumptions (T&amp;D)'!E$24</f>
        <v>0.5463648388</v>
      </c>
      <c r="BA3021" s="372">
        <f>$AX2865*'Assumptions (T&amp;D)'!F$24</f>
        <v>0.505469267</v>
      </c>
      <c r="BB3021" s="372">
        <f>$AX2865*'Assumptions (T&amp;D)'!G$24</f>
        <v>0.4670274295</v>
      </c>
      <c r="BC3021" s="372">
        <f>$AX2865*'Assumptions (T&amp;D)'!H$24</f>
        <v>0.4326751493</v>
      </c>
      <c r="BD3021" s="372">
        <f>$AX2865*'Assumptions (T&amp;D)'!I$24</f>
        <v>0.3999586919</v>
      </c>
      <c r="BE3021" s="372">
        <f>$AX2865*'Assumptions (T&amp;D)'!J$24</f>
        <v>0.3696959687</v>
      </c>
      <c r="BF3021" s="372">
        <f>$AX2865*'Assumptions (T&amp;D)'!K$24</f>
        <v>0.3647885001</v>
      </c>
      <c r="BG3021" s="372">
        <f>$AX2865*'Assumptions (T&amp;D)'!L$24</f>
        <v>0.3647885001</v>
      </c>
      <c r="BH3021" s="372">
        <f>$AX2865*'Assumptions (T&amp;D)'!M$24</f>
        <v>0.3647885001</v>
      </c>
      <c r="BI3021" s="372">
        <f>$AX2865*'Assumptions (T&amp;D)'!N$24</f>
        <v>0.3647885001</v>
      </c>
      <c r="BJ3021" s="372">
        <f>$AX2865*'Assumptions (T&amp;D)'!O$24</f>
        <v>0.3647885001</v>
      </c>
      <c r="BK3021" s="372">
        <f>$AX2865*'Assumptions (T&amp;D)'!P$24</f>
        <v>0.3647885001</v>
      </c>
      <c r="BL3021" s="372">
        <f>$AX2865*'Assumptions (T&amp;D)'!Q$24</f>
        <v>0.3647885001</v>
      </c>
      <c r="BM3021" s="372">
        <f>$AX2865*'Assumptions (T&amp;D)'!R$24</f>
        <v>0.3647885001</v>
      </c>
      <c r="BN3021" s="372">
        <f>$AX2865*'Assumptions (T&amp;D)'!S$24</f>
        <v>0.3647885001</v>
      </c>
      <c r="BO3021" s="372">
        <f>$AX2865*'Assumptions (T&amp;D)'!T$24</f>
        <v>0.3647885001</v>
      </c>
      <c r="BP3021" s="372">
        <f>$AX2865*'Assumptions (T&amp;D)'!U$24</f>
        <v>0.3647885001</v>
      </c>
      <c r="BQ3021" s="372">
        <f>$AX2865*'Assumptions (T&amp;D)'!V$24</f>
        <v>0.3647885001</v>
      </c>
      <c r="BR3021" s="372">
        <f>$AX2865*'Assumptions (T&amp;D)'!W$24</f>
        <v>0.1823942501</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0.315795513</v>
      </c>
      <c r="AZ3022" s="372">
        <f>$AY2865*'Assumptions (T&amp;D)'!D$24</f>
        <v>0.6080116277</v>
      </c>
      <c r="BA3022" s="372">
        <f>$AY2865*'Assumptions (T&amp;D)'!E$24</f>
        <v>0.5625370738</v>
      </c>
      <c r="BB3022" s="372">
        <f>$AY2865*'Assumptions (T&amp;D)'!F$24</f>
        <v>0.5204310054</v>
      </c>
      <c r="BC3022" s="372">
        <f>$AY2865*'Assumptions (T&amp;D)'!G$24</f>
        <v>0.4808513011</v>
      </c>
      <c r="BD3022" s="372">
        <f>$AY2865*'Assumptions (T&amp;D)'!H$24</f>
        <v>0.4454822037</v>
      </c>
      <c r="BE3022" s="372">
        <f>$AY2865*'Assumptions (T&amp;D)'!I$24</f>
        <v>0.4117973489</v>
      </c>
      <c r="BF3022" s="372">
        <f>$AY2865*'Assumptions (T&amp;D)'!J$24</f>
        <v>0.3806388583</v>
      </c>
      <c r="BG3022" s="372">
        <f>$AY2865*'Assumptions (T&amp;D)'!K$24</f>
        <v>0.3755861301</v>
      </c>
      <c r="BH3022" s="372">
        <f>$AY2865*'Assumptions (T&amp;D)'!L$24</f>
        <v>0.3755861301</v>
      </c>
      <c r="BI3022" s="372">
        <f>$AY2865*'Assumptions (T&amp;D)'!M$24</f>
        <v>0.3755861301</v>
      </c>
      <c r="BJ3022" s="372">
        <f>$AY2865*'Assumptions (T&amp;D)'!N$24</f>
        <v>0.3755861301</v>
      </c>
      <c r="BK3022" s="372">
        <f>$AY2865*'Assumptions (T&amp;D)'!O$24</f>
        <v>0.3755861301</v>
      </c>
      <c r="BL3022" s="372">
        <f>$AY2865*'Assumptions (T&amp;D)'!P$24</f>
        <v>0.3755861301</v>
      </c>
      <c r="BM3022" s="372">
        <f>$AY2865*'Assumptions (T&amp;D)'!Q$24</f>
        <v>0.3755861301</v>
      </c>
      <c r="BN3022" s="372">
        <f>$AY2865*'Assumptions (T&amp;D)'!R$24</f>
        <v>0.3755861301</v>
      </c>
      <c r="BO3022" s="372">
        <f>$AY2865*'Assumptions (T&amp;D)'!S$24</f>
        <v>0.3755861301</v>
      </c>
      <c r="BP3022" s="372">
        <f>$AY2865*'Assumptions (T&amp;D)'!T$24</f>
        <v>0.3755861301</v>
      </c>
      <c r="BQ3022" s="372">
        <f>$AY2865*'Assumptions (T&amp;D)'!U$24</f>
        <v>0.3755861301</v>
      </c>
      <c r="BR3022" s="372">
        <f>$AY2865*'Assumptions (T&amp;D)'!V$24</f>
        <v>0.3755861301</v>
      </c>
      <c r="BS3022" s="372">
        <f>$AY2865*'Assumptions (T&amp;D)'!W$24</f>
        <v>0.1877930651</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0.3251131964</v>
      </c>
      <c r="BA3023" s="372">
        <f>$AZ2865*'Assumptions (T&amp;D)'!D$24</f>
        <v>0.6259512741</v>
      </c>
      <c r="BB3023" s="372">
        <f>$AZ2865*'Assumptions (T&amp;D)'!E$24</f>
        <v>0.5791349738</v>
      </c>
      <c r="BC3023" s="372">
        <f>$AZ2865*'Assumptions (T&amp;D)'!F$24</f>
        <v>0.5357865476</v>
      </c>
      <c r="BD3023" s="372">
        <f>$AZ2865*'Assumptions (T&amp;D)'!G$24</f>
        <v>0.495039027</v>
      </c>
      <c r="BE3023" s="372">
        <f>$AZ2865*'Assumptions (T&amp;D)'!H$24</f>
        <v>0.458626349</v>
      </c>
      <c r="BF3023" s="372">
        <f>$AZ2865*'Assumptions (T&amp;D)'!I$24</f>
        <v>0.4239476081</v>
      </c>
      <c r="BG3023" s="372">
        <f>$AZ2865*'Assumptions (T&amp;D)'!J$24</f>
        <v>0.3918697727</v>
      </c>
      <c r="BH3023" s="372">
        <f>$AZ2865*'Assumptions (T&amp;D)'!K$24</f>
        <v>0.3866679616</v>
      </c>
      <c r="BI3023" s="372">
        <f>$AZ2865*'Assumptions (T&amp;D)'!L$24</f>
        <v>0.3866679616</v>
      </c>
      <c r="BJ3023" s="372">
        <f>$AZ2865*'Assumptions (T&amp;D)'!M$24</f>
        <v>0.3866679616</v>
      </c>
      <c r="BK3023" s="372">
        <f>$AZ2865*'Assumptions (T&amp;D)'!N$24</f>
        <v>0.3866679616</v>
      </c>
      <c r="BL3023" s="372">
        <f>$AZ2865*'Assumptions (T&amp;D)'!O$24</f>
        <v>0.3866679616</v>
      </c>
      <c r="BM3023" s="372">
        <f>$AZ2865*'Assumptions (T&amp;D)'!P$24</f>
        <v>0.3866679616</v>
      </c>
      <c r="BN3023" s="372">
        <f>$AZ2865*'Assumptions (T&amp;D)'!Q$24</f>
        <v>0.3866679616</v>
      </c>
      <c r="BO3023" s="372">
        <f>$AZ2865*'Assumptions (T&amp;D)'!R$24</f>
        <v>0.3866679616</v>
      </c>
      <c r="BP3023" s="372">
        <f>$AZ2865*'Assumptions (T&amp;D)'!S$24</f>
        <v>0.3866679616</v>
      </c>
      <c r="BQ3023" s="372">
        <f>$AZ2865*'Assumptions (T&amp;D)'!T$24</f>
        <v>0.3866679616</v>
      </c>
      <c r="BR3023" s="372">
        <f>$AZ2865*'Assumptions (T&amp;D)'!U$24</f>
        <v>0.3866679616</v>
      </c>
      <c r="BS3023" s="372">
        <f>$AZ2865*'Assumptions (T&amp;D)'!V$24</f>
        <v>0.3866679616</v>
      </c>
      <c r="BT3023" s="372">
        <f>$AZ2865*'Assumptions (T&amp;D)'!W$24</f>
        <v>0.1933339808</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0.3315335221</v>
      </c>
      <c r="BB3024" s="372">
        <f>$BA2865*'Assumptions (T&amp;D)'!D$24</f>
        <v>0.6383125413</v>
      </c>
      <c r="BC3024" s="372">
        <f>$BA2865*'Assumptions (T&amp;D)'!E$24</f>
        <v>0.5905717141</v>
      </c>
      <c r="BD3024" s="372">
        <f>$BA2865*'Assumptions (T&amp;D)'!F$24</f>
        <v>0.5463672445</v>
      </c>
      <c r="BE3024" s="372">
        <f>$BA2865*'Assumptions (T&amp;D)'!G$24</f>
        <v>0.504815043</v>
      </c>
      <c r="BF3024" s="372">
        <f>$BA2865*'Assumptions (T&amp;D)'!H$24</f>
        <v>0.4676832886</v>
      </c>
      <c r="BG3024" s="372">
        <f>$BA2865*'Assumptions (T&amp;D)'!I$24</f>
        <v>0.4323197129</v>
      </c>
      <c r="BH3024" s="372">
        <f>$BA2865*'Assumptions (T&amp;D)'!J$24</f>
        <v>0.3996084054</v>
      </c>
      <c r="BI3024" s="372">
        <f>$BA2865*'Assumptions (T&amp;D)'!K$24</f>
        <v>0.394303869</v>
      </c>
      <c r="BJ3024" s="372">
        <f>$BA2865*'Assumptions (T&amp;D)'!L$24</f>
        <v>0.394303869</v>
      </c>
      <c r="BK3024" s="372">
        <f>$BA2865*'Assumptions (T&amp;D)'!M$24</f>
        <v>0.394303869</v>
      </c>
      <c r="BL3024" s="372">
        <f>$BA2865*'Assumptions (T&amp;D)'!N$24</f>
        <v>0.394303869</v>
      </c>
      <c r="BM3024" s="372">
        <f>$BA2865*'Assumptions (T&amp;D)'!O$24</f>
        <v>0.394303869</v>
      </c>
      <c r="BN3024" s="372">
        <f>$BA2865*'Assumptions (T&amp;D)'!P$24</f>
        <v>0.394303869</v>
      </c>
      <c r="BO3024" s="372">
        <f>$BA2865*'Assumptions (T&amp;D)'!Q$24</f>
        <v>0.394303869</v>
      </c>
      <c r="BP3024" s="372">
        <f>$BA2865*'Assumptions (T&amp;D)'!R$24</f>
        <v>0.394303869</v>
      </c>
      <c r="BQ3024" s="372">
        <f>$BA2865*'Assumptions (T&amp;D)'!S$24</f>
        <v>0.394303869</v>
      </c>
      <c r="BR3024" s="372">
        <f>$BA2865*'Assumptions (T&amp;D)'!T$24</f>
        <v>0.394303869</v>
      </c>
      <c r="BS3024" s="372">
        <f>$BA2865*'Assumptions (T&amp;D)'!U$24</f>
        <v>0.394303869</v>
      </c>
      <c r="BT3024" s="372">
        <f>$BA2865*'Assumptions (T&amp;D)'!V$24</f>
        <v>0.394303869</v>
      </c>
      <c r="BU3024" s="372">
        <f>$BA2865*'Assumptions (T&amp;D)'!W$24</f>
        <v>0.1971519345</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53.65791203</v>
      </c>
      <c r="D3025" s="377">
        <f>(1/(1-'Assumptions (T&amp;D)'!D$26))*(D2862+D2972+(D2863-D2972-D2863*'Assumptions (T&amp;D)'!$C$25)*'Assumptions (T&amp;D)'!$C$22)</f>
        <v>56.60224615</v>
      </c>
      <c r="E3025" s="377">
        <f>(1/(1-'Assumptions (T&amp;D)'!E$26))*(E2862+E2972+(E2863-E2972-E2863*'Assumptions (T&amp;D)'!$C$25)*'Assumptions (T&amp;D)'!$C$22)</f>
        <v>53.67015731</v>
      </c>
      <c r="F3025" s="377">
        <f>(1/(1-'Assumptions (T&amp;D)'!F$26))*(F2862+F2972+(F2863-F2972-F2863*'Assumptions (T&amp;D)'!$C$25)*'Assumptions (T&amp;D)'!$C$22)</f>
        <v>55.7304372</v>
      </c>
      <c r="G3025" s="377">
        <f>(1/(1-'Assumptions (T&amp;D)'!G$26))*(G2862+G2972+(G2863-G2972-G2863*'Assumptions (T&amp;D)'!$C$25)*'Assumptions (T&amp;D)'!$C$22)</f>
        <v>61.20318703</v>
      </c>
      <c r="H3025" s="377">
        <f>(1/(1-'Assumptions (T&amp;D)'!H$26))*(H2862+H2972+(H2863-H2972-H2863*'Assumptions (T&amp;D)'!$C$25)*'Assumptions (T&amp;D)'!$C$22)</f>
        <v>64.74842356</v>
      </c>
      <c r="I3025" s="377">
        <f>(1/(1-'Assumptions (T&amp;D)'!I$26))*(I2862+I2972+(I2863-I2972-I2863*'Assumptions (T&amp;D)'!$C$25)*'Assumptions (T&amp;D)'!$C$22)</f>
        <v>67.75949681</v>
      </c>
      <c r="J3025" s="377">
        <f>(1/(1-'Assumptions (T&amp;D)'!J$26))*(J2862+J2972+(J2863-J2972-J2863*'Assumptions (T&amp;D)'!$C$25)*'Assumptions (T&amp;D)'!$C$22)</f>
        <v>70.42474963</v>
      </c>
      <c r="K3025" s="377">
        <f>(1/(1-'Assumptions (T&amp;D)'!K$26))*(K2862+K2972+(K2863-K2972-K2863*'Assumptions (T&amp;D)'!$C$25)*'Assumptions (T&amp;D)'!$C$22)</f>
        <v>74.91028356</v>
      </c>
      <c r="L3025" s="377">
        <f>(1/(1-'Assumptions (T&amp;D)'!L$26))*(L2862+L2972+(L2863-L2972-L2863*'Assumptions (T&amp;D)'!$C$25)*'Assumptions (T&amp;D)'!$C$22)</f>
        <v>79.31126346</v>
      </c>
      <c r="M3025" s="377">
        <f>(1/(1-'Assumptions (T&amp;D)'!M$26))*(M2862+M2972+(M2863-M2972-M2863*'Assumptions (T&amp;D)'!$C$25)*'Assumptions (T&amp;D)'!$C$22)</f>
        <v>84.41703204</v>
      </c>
      <c r="N3025" s="377">
        <f>(1/(1-'Assumptions (T&amp;D)'!N$26))*(N2862+N2972+(N2863-N2972-N2863*'Assumptions (T&amp;D)'!$C$25)*'Assumptions (T&amp;D)'!$C$22)</f>
        <v>87.42563711</v>
      </c>
      <c r="O3025" s="377">
        <f>(1/(1-'Assumptions (T&amp;D)'!O$26))*(O2862+O2972+(O2863-O2972-O2863*'Assumptions (T&amp;D)'!$C$25)*'Assumptions (T&amp;D)'!$C$22)</f>
        <v>91.27930276</v>
      </c>
      <c r="P3025" s="377">
        <f>(1/(1-'Assumptions (T&amp;D)'!P$26))*(P2862+P2972+(P2863-P2972-P2863*'Assumptions (T&amp;D)'!$C$25)*'Assumptions (T&amp;D)'!$C$22)</f>
        <v>95.42835264</v>
      </c>
      <c r="Q3025" s="377">
        <f>(1/(1-'Assumptions (T&amp;D)'!Q$26))*(Q2862+Q2972+(Q2863-Q2972-Q2863*'Assumptions (T&amp;D)'!$C$25)*'Assumptions (T&amp;D)'!$C$22)</f>
        <v>99.59783313</v>
      </c>
      <c r="R3025" s="377">
        <f>(1/(1-'Assumptions (T&amp;D)'!R$26))*(R2862+R2972+(R2863-R2972-R2863*'Assumptions (T&amp;D)'!$C$25)*'Assumptions (T&amp;D)'!$C$22)</f>
        <v>104.690728</v>
      </c>
      <c r="S3025" s="377">
        <f>(1/(1-'Assumptions (T&amp;D)'!S$26))*(S2862+S2972+(S2863-S2972-S2863*'Assumptions (T&amp;D)'!$C$25)*'Assumptions (T&amp;D)'!$C$22)</f>
        <v>109.4670573</v>
      </c>
      <c r="T3025" s="377">
        <f>(1/(1-'Assumptions (T&amp;D)'!T$26))*(T2862+T2972+(T2863-T2972-T2863*'Assumptions (T&amp;D)'!$C$25)*'Assumptions (T&amp;D)'!$C$22)</f>
        <v>7.256982172</v>
      </c>
      <c r="U3025" s="377">
        <f>(1/(1-'Assumptions (T&amp;D)'!U$26))*(U2862+U2972+(U2863-U2972-U2863*'Assumptions (T&amp;D)'!$C$25)*'Assumptions (T&amp;D)'!$C$22)</f>
        <v>6.147846324</v>
      </c>
      <c r="V3025" s="377">
        <f>(1/(1-'Assumptions (T&amp;D)'!V$26))*(V2862+V2972+(V2863-V2972-V2863*'Assumptions (T&amp;D)'!$C$25)*'Assumptions (T&amp;D)'!$C$22)</f>
        <v>6.693555592</v>
      </c>
      <c r="W3025" s="377">
        <f>(1/(1-'Assumptions (T&amp;D)'!W$26))*(W2862+W2972+(W2863-W2972-W2863*'Assumptions (T&amp;D)'!$C$25)*'Assumptions (T&amp;D)'!$C$22)</f>
        <v>7.028015548</v>
      </c>
      <c r="X3025" s="377">
        <f>(1/(1-'Assumptions (T&amp;D)'!X$26))*(X2862+X2972+(X2863-X2972-X2863*'Assumptions (T&amp;D)'!$C$25)*'Assumptions (T&amp;D)'!$C$22)</f>
        <v>7.271515443</v>
      </c>
      <c r="Y3025" s="377">
        <f>(1/(1-'Assumptions (T&amp;D)'!Y$26))*(Y2862+Y2972+(Y2863-Y2972-Y2863*'Assumptions (T&amp;D)'!$C$25)*'Assumptions (T&amp;D)'!$C$22)</f>
        <v>7.566290006</v>
      </c>
      <c r="Z3025" s="377">
        <f>(1/(1-'Assumptions (T&amp;D)'!Z$26))*(Z2862+Z2972+(Z2863-Z2972-Z2863*'Assumptions (T&amp;D)'!$C$25)*'Assumptions (T&amp;D)'!$C$22)</f>
        <v>7.869709293</v>
      </c>
      <c r="AA3025" s="377">
        <f>(1/(1-'Assumptions (T&amp;D)'!AA$26))*(AA2862+AA2972+(AA2863-AA2972-AA2863*'Assumptions (T&amp;D)'!$C$25)*'Assumptions (T&amp;D)'!$C$22)</f>
        <v>8.181999778</v>
      </c>
      <c r="AB3025" s="377">
        <f>(1/(1-'Assumptions (T&amp;D)'!AB$26))*(AB2862+AB2972+(AB2863-AB2972-AB2863*'Assumptions (T&amp;D)'!$C$25)*'Assumptions (T&amp;D)'!$C$22)</f>
        <v>8.50339351</v>
      </c>
      <c r="AC3025" s="377">
        <f>(1/(1-'Assumptions (T&amp;D)'!AC$26))*(AC2862+AC2972+(AC2863-AC2972-AC2863*'Assumptions (T&amp;D)'!$C$25)*'Assumptions (T&amp;D)'!$C$22)</f>
        <v>8.834128242</v>
      </c>
      <c r="AD3025" s="377">
        <f>(1/(1-'Assumptions (T&amp;D)'!AD$26))*(AD2862+AD2972+(AD2863-AD2972-AD2863*'Assumptions (T&amp;D)'!$C$25)*'Assumptions (T&amp;D)'!$C$22)</f>
        <v>9.174447569</v>
      </c>
      <c r="AE3025" s="377">
        <f>(1/(1-'Assumptions (T&amp;D)'!AE$26))*(AE2862+AE2972+(AE2863-AE2972-AE2863*'Assumptions (T&amp;D)'!$C$25)*'Assumptions (T&amp;D)'!$C$22)</f>
        <v>9.524601061</v>
      </c>
      <c r="AF3025" s="377">
        <f>(1/(1-'Assumptions (T&amp;D)'!AF$26))*(AF2862+AF2972+(AF2863-AF2972-AF2863*'Assumptions (T&amp;D)'!$C$25)*'Assumptions (T&amp;D)'!$C$22)</f>
        <v>9.88484441</v>
      </c>
      <c r="AG3025" s="377">
        <f>(1/(1-'Assumptions (T&amp;D)'!AG$26))*(AG2862+AG2972+(AG2863-AG2972-AG2863*'Assumptions (T&amp;D)'!$C$25)*'Assumptions (T&amp;D)'!$C$22)</f>
        <v>10.25543957</v>
      </c>
      <c r="AH3025" s="377">
        <f>(1/(1-'Assumptions (T&amp;D)'!AH$26))*(AH2862+AH2972+(AH2863-AH2972-AH2863*'Assumptions (T&amp;D)'!$C$25)*'Assumptions (T&amp;D)'!$C$22)</f>
        <v>10.63665491</v>
      </c>
      <c r="AI3025" s="377">
        <f>(1/(1-'Assumptions (T&amp;D)'!AI$26))*(AI2862+AI2972+(AI2863-AI2972-AI2863*'Assumptions (T&amp;D)'!$C$25)*'Assumptions (T&amp;D)'!$C$22)</f>
        <v>11.02876535</v>
      </c>
      <c r="AJ3025" s="377">
        <f>(1/(1-'Assumptions (T&amp;D)'!AJ$26))*(AJ2862+AJ2972+(AJ2863-AJ2972-AJ2863*'Assumptions (T&amp;D)'!$C$25)*'Assumptions (T&amp;D)'!$C$22)</f>
        <v>11.43205255</v>
      </c>
      <c r="AK3025" s="377">
        <f>(1/(1-'Assumptions (T&amp;D)'!AK$26))*(AK2862+AK2972+(AK2863-AK2972-AK2863*'Assumptions (T&amp;D)'!$C$25)*'Assumptions (T&amp;D)'!$C$22)</f>
        <v>11.84680501</v>
      </c>
      <c r="AL3025" s="377">
        <f>(1/(1-'Assumptions (T&amp;D)'!AL$26))*(AL2862+AL2972+(AL2863-AL2972-AL2863*'Assumptions (T&amp;D)'!$C$25)*'Assumptions (T&amp;D)'!$C$22)</f>
        <v>12.27331831</v>
      </c>
      <c r="AM3025" s="377">
        <f>(1/(1-'Assumptions (T&amp;D)'!AM$26))*(AM2862+AM2972+(AM2863-AM2972-AM2863*'Assumptions (T&amp;D)'!$C$25)*'Assumptions (T&amp;D)'!$C$22)</f>
        <v>12.71189519</v>
      </c>
      <c r="AN3025" s="377">
        <f>(1/(1-'Assumptions (T&amp;D)'!AN$26))*(AN2862+AN2972+(AN2863-AN2972-AN2863*'Assumptions (T&amp;D)'!$C$25)*'Assumptions (T&amp;D)'!$C$22)</f>
        <v>13.16284579</v>
      </c>
      <c r="AO3025" s="377">
        <f>(1/(1-'Assumptions (T&amp;D)'!AO$26))*(AO2862+AO2972+(AO2863-AO2972-AO2863*'Assumptions (T&amp;D)'!$C$25)*'Assumptions (T&amp;D)'!$C$22)</f>
        <v>13.62648778</v>
      </c>
      <c r="AP3025" s="377">
        <f>(1/(1-'Assumptions (T&amp;D)'!AP$26))*(AP2862+AP2972+(AP2863-AP2972-AP2863*'Assumptions (T&amp;D)'!$C$25)*'Assumptions (T&amp;D)'!$C$22)</f>
        <v>14.10314656</v>
      </c>
      <c r="AQ3025" s="377">
        <f>(1/(1-'Assumptions (T&amp;D)'!AQ$26))*(AQ2862+AQ2972+(AQ2863-AQ2972-AQ2863*'Assumptions (T&amp;D)'!$C$25)*'Assumptions (T&amp;D)'!$C$22)</f>
        <v>14.59315542</v>
      </c>
      <c r="AR3025" s="377">
        <f>(1/(1-'Assumptions (T&amp;D)'!AR$26))*(AR2862+AR2972+(AR2863-AR2972-AR2863*'Assumptions (T&amp;D)'!$C$25)*'Assumptions (T&amp;D)'!$C$22)</f>
        <v>15.09685575</v>
      </c>
      <c r="AS3025" s="377">
        <f>(1/(1-'Assumptions (T&amp;D)'!AS$26))*(AS2862+AS2972+(AS2863-AS2972-AS2863*'Assumptions (T&amp;D)'!$C$25)*'Assumptions (T&amp;D)'!$C$22)</f>
        <v>15.61459722</v>
      </c>
      <c r="AT3025" s="377">
        <f>(1/(1-'Assumptions (T&amp;D)'!AT$26))*(AT2862+AT2972+(AT2863-AT2972-AT2863*'Assumptions (T&amp;D)'!$C$25)*'Assumptions (T&amp;D)'!$C$22)</f>
        <v>16.14673795</v>
      </c>
      <c r="AU3025" s="377">
        <f>(1/(1-'Assumptions (T&amp;D)'!AU$26))*(AU2862+AU2972+(AU2863-AU2972-AU2863*'Assumptions (T&amp;D)'!$C$25)*'Assumptions (T&amp;D)'!$C$22)</f>
        <v>16.69364475</v>
      </c>
      <c r="AV3025" s="377">
        <f>(1/(1-'Assumptions (T&amp;D)'!AV$26))*(AV2862+AV2972+(AV2863-AV2972-AV2863*'Assumptions (T&amp;D)'!$C$25)*'Assumptions (T&amp;D)'!$C$22)</f>
        <v>17.2556933</v>
      </c>
      <c r="AW3025" s="377">
        <f>(1/(1-'Assumptions (T&amp;D)'!AW$26))*(AW2862+AW2972+(AW2863-AW2972-AW2863*'Assumptions (T&amp;D)'!$C$25)*'Assumptions (T&amp;D)'!$C$22)</f>
        <v>17.83326834</v>
      </c>
      <c r="AX3025" s="377">
        <f>(1/(1-'Assumptions (T&amp;D)'!AX$26))*(AX2862+AX2972+(AX2863-AX2972-AX2863*'Assumptions (T&amp;D)'!$C$25)*'Assumptions (T&amp;D)'!$C$22)</f>
        <v>18.42676393</v>
      </c>
      <c r="AY3025" s="377">
        <f>(1/(1-'Assumptions (T&amp;D)'!AY$26))*(AY2862+AY2972+(AY2863-AY2972-AY2863*'Assumptions (T&amp;D)'!$C$25)*'Assumptions (T&amp;D)'!$C$22)</f>
        <v>19.03658361</v>
      </c>
      <c r="AZ3025" s="377">
        <f>(1/(1-'Assumptions (T&amp;D)'!AZ$26))*(AZ2862+AZ2972+(AZ2863-AZ2972-AZ2863*'Assumptions (T&amp;D)'!$C$25)*'Assumptions (T&amp;D)'!$C$22)</f>
        <v>19.66314067</v>
      </c>
      <c r="BA3025" s="377">
        <f>(1/(1-'Assumptions (T&amp;D)'!BA$26))*(BA2862+BA2972+(BA2863-BA2972-BA2863*'Assumptions (T&amp;D)'!$C$25)*'Assumptions (T&amp;D)'!$C$22)</f>
        <v>20.30356298</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32.35899282</v>
      </c>
      <c r="D3026" s="372">
        <f>IF(D3025-D2862-D2973-D2920&gt;0,(1-'Assumptions (T&amp;D)'!D$26)*(D3025-D2862-D2973+D2920)-D2867+D2868+Model!D2973,D3025-D2862-D2867+D2868+D2920)</f>
        <v>34.19848582</v>
      </c>
      <c r="E3026" s="372">
        <f>IF(E3025-E2862-E2973-E2920&gt;0,(1-'Assumptions (T&amp;D)'!E$26)*(E3025-E2862-E2973+E2920)-E2867+E2868+Model!E2973,E3025-E2862-E2867+E2868+E2920)</f>
        <v>31.50840515</v>
      </c>
      <c r="F3026" s="372">
        <f>IF(F3025-F2862-F2973-F2920&gt;0,(1-'Assumptions (T&amp;D)'!F$26)*(F3025-F2862-F2973+F2920)-F2867+F2868+Model!F2973,F3025-F2862-F2867+F2868+F2920)</f>
        <v>31.87146371</v>
      </c>
      <c r="G3026" s="372">
        <f>IF(G3025-G2862-G2973-G2920&gt;0,(1-'Assumptions (T&amp;D)'!G$26)*(G3025-G2862-G2973+G2920)-G2867+G2868+Model!G2973,G3025-G2862-G2867+G2868+G2920)</f>
        <v>37.5454313</v>
      </c>
      <c r="H3026" s="372">
        <f>IF(H3025-H2862-H2973-H2920&gt;0,(1-'Assumptions (T&amp;D)'!H$26)*(H3025-H2862-H2973+H2920)-H2867+H2868+Model!H2973,H3025-H2862-H2867+H2868+H2920)</f>
        <v>39.50927506</v>
      </c>
      <c r="I3026" s="372">
        <f>IF(I3025-I2862-I2973-I2920&gt;0,(1-'Assumptions (T&amp;D)'!I$26)*(I3025-I2862-I2973+I2920)-I2867+I2868+Model!I2973,I3025-I2862-I2867+I2868+I2920)</f>
        <v>41.40012162</v>
      </c>
      <c r="J3026" s="372">
        <f>IF(J3025-J2862-J2973-J2920&gt;0,(1-'Assumptions (T&amp;D)'!J$26)*(J3025-J2862-J2973+J2920)-J2867+J2868+Model!J2973,J3025-J2862-J2867+J2868+J2920)</f>
        <v>43.02700039</v>
      </c>
      <c r="K3026" s="372">
        <f>IF(K3025-K2862-K2973-K2920&gt;0,(1-'Assumptions (T&amp;D)'!K$26)*(K3025-K2862-K2973+K2920)-K2867+K2868+Model!K2973,K3025-K2862-K2867+K2868+K2920)</f>
        <v>45.64353138</v>
      </c>
      <c r="L3026" s="372">
        <f>IF(L3025-L2862-L2973-L2920&gt;0,(1-'Assumptions (T&amp;D)'!L$26)*(L3025-L2862-L2973+L2920)-L2867+L2868+Model!L2973,L3025-L2862-L2867+L2868+L2920)</f>
        <v>48.22904689</v>
      </c>
      <c r="M3026" s="372">
        <f>IF(M3025-M2862-M2973-M2920&gt;0,(1-'Assumptions (T&amp;D)'!M$26)*(M3025-M2862-M2973+M2920)-M2867+M2868+Model!M2973,M3025-M2862-M2867+M2868+M2920)</f>
        <v>51.30963648</v>
      </c>
      <c r="N3026" s="372">
        <f>IF(N3025-N2862-N2973-N2920&gt;0,(1-'Assumptions (T&amp;D)'!N$26)*(N3025-N2862-N2973+N2920)-N2867+N2868+Model!N2973,N3025-N2862-N2867+N2868+N2920)</f>
        <v>53.2093847</v>
      </c>
      <c r="O3026" s="372">
        <f>IF(O3025-O2862-O2973-O2920&gt;0,(1-'Assumptions (T&amp;D)'!O$26)*(O3025-O2862-O2973+O2920)-O2867+O2868+Model!O2973,O3025-O2862-O2867+O2868+O2920)</f>
        <v>55.5885774</v>
      </c>
      <c r="P3026" s="372">
        <f>IF(P3025-P2862-P2973-P2920&gt;0,(1-'Assumptions (T&amp;D)'!P$26)*(P3025-P2862-P2973+P2920)-P2867+P2868+Model!P2973,P3025-P2862-P2867+P2868+P2920)</f>
        <v>58.17300223</v>
      </c>
      <c r="Q3026" s="372">
        <f>IF(Q3025-Q2862-Q2973-Q2920&gt;0,(1-'Assumptions (T&amp;D)'!Q$26)*(Q3025-Q2862-Q2973+Q2920)-Q2867+Q2868+Model!Q2973,Q3025-Q2862-Q2867+Q2868+Q2920)</f>
        <v>60.32697897</v>
      </c>
      <c r="R3026" s="372">
        <f>IF(R3025-R2862-R2973-R2920&gt;0,(1-'Assumptions (T&amp;D)'!R$26)*(R3025-R2862-R2973+R2920)-R2867+R2868+Model!R2973,R3025-R2862-R2867+R2868+R2920)</f>
        <v>63.02641995</v>
      </c>
      <c r="S3026" s="372">
        <f>IF(S3025-S2862-S2973-S2920&gt;0,(1-'Assumptions (T&amp;D)'!S$26)*(S3025-S2862-S2973+S2920)-S2867+S2868+Model!S2973,S3025-S2862-S2867+S2868+S2920)</f>
        <v>66.52120672</v>
      </c>
      <c r="T3026" s="372">
        <f>IF(T3025-T2862-T2973-T2920&gt;0,(1-'Assumptions (T&amp;D)'!T$26)*(T3025-T2862-T2973+T2920)-T2867+T2868+Model!T2973,T3025-T2862-T2867+T2868+T2920)</f>
        <v>0.0294533555</v>
      </c>
      <c r="U3026" s="372">
        <f>IF(U3025-U2862-U2973-U2920&gt;0,(1-'Assumptions (T&amp;D)'!U$26)*(U3025-U2862-U2973+U2920)-U2867+U2868+Model!U2973,U3025-U2862-U2867+U2868+U2920)</f>
        <v>-0.7196405329</v>
      </c>
      <c r="V3026" s="372">
        <f>IF(V3025-V2862-V2973-V2920&gt;0,(1-'Assumptions (T&amp;D)'!V$26)*(V3025-V2862-V2973+V2920)-V2867+V2868+Model!V2973,V3025-V2862-V2867+V2868+V2920)</f>
        <v>-0.6624582539</v>
      </c>
      <c r="W3026" s="372">
        <f>IF(W3025-W2862-W2973-W2920&gt;0,(1-'Assumptions (T&amp;D)'!W$26)*(W3025-W2862-W2973+W2920)-W2867+W2868+Model!W2973,W3025-W2862-W2867+W2868+W2920)</f>
        <v>-0.5975297878</v>
      </c>
      <c r="X3026" s="372">
        <f>IF(X3025-X2862-X2973-X2920&gt;0,(1-'Assumptions (T&amp;D)'!X$26)*(X3025-X2862-X2973+X2920)-X2867+X2868+Model!X2973,X3025-X2862-X2867+X2868+X2920)</f>
        <v>-0.6146115156</v>
      </c>
      <c r="Y3026" s="372">
        <f>IF(Y3025-Y2862-Y2973-Y2920&gt;0,(1-'Assumptions (T&amp;D)'!Y$26)*(Y3025-Y2862-Y2973+Y2920)-Y2867+Y2868+Model!Y2973,Y3025-Y2862-Y2867+Y2868+Y2920)</f>
        <v>-0.5966807813</v>
      </c>
      <c r="Z3026" s="372">
        <f>IF(Z3025-Z2862-Z2973-Z2920&gt;0,(1-'Assumptions (T&amp;D)'!Z$26)*(Z3025-Z2862-Z2973+Z2920)-Z2867+Z2868+Model!Z2973,Z3025-Z2862-Z2867+Z2868+Z2920)</f>
        <v>-0.5712993462</v>
      </c>
      <c r="AA3026" s="372">
        <f>IF(AA3025-AA2862-AA2973-AA2920&gt;0,(1-'Assumptions (T&amp;D)'!AA$26)*(AA3025-AA2862-AA2973+AA2920)-AA2867+AA2868+Model!AA2973,AA3025-AA2862-AA2867+AA2868+AA2920)</f>
        <v>-0.5397659186</v>
      </c>
      <c r="AB3026" s="372">
        <f>IF(AB3025-AB2862-AB2973-AB2920&gt;0,(1-'Assumptions (T&amp;D)'!AB$26)*(AB3025-AB2862-AB2973+AB2920)-AB2867+AB2868+Model!AB2973,AB3025-AB2862-AB2867+AB2868+AB2920)</f>
        <v>-0.5016646593</v>
      </c>
      <c r="AC3026" s="372">
        <f>IF(AC3025-AC2862-AC2973-AC2920&gt;0,(1-'Assumptions (T&amp;D)'!AC$26)*(AC3025-AC2862-AC2973+AC2920)-AC2867+AC2868+Model!AC2973,AC3025-AC2862-AC2867+AC2868+AC2920)</f>
        <v>-0.465076491</v>
      </c>
      <c r="AD3026" s="372">
        <f>IF(AD3025-AD2862-AD2973-AD2920&gt;0,(1-'Assumptions (T&amp;D)'!AD$26)*(AD3025-AD2862-AD2973+AD2920)-AD2867+AD2868+Model!AD2973,AD3025-AD2862-AD2867+AD2868+AD2920)</f>
        <v>-0.4261776699</v>
      </c>
      <c r="AE3026" s="372">
        <f>IF(AE3025-AE2862-AE2973-AE2920&gt;0,(1-'Assumptions (T&amp;D)'!AE$26)*(AE3025-AE2862-AE2973+AE2920)-AE2867+AE2868+Model!AE2973,AE3025-AE2862-AE2867+AE2868+AE2920)</f>
        <v>-0.392111348</v>
      </c>
      <c r="AF3026" s="372">
        <f>IF(AF3025-AF2862-AF2973-AF2920&gt;0,(1-'Assumptions (T&amp;D)'!AF$26)*(AF3025-AF2862-AF2973+AF2920)-AF2867+AF2868+Model!AF2973,AF3025-AF2862-AF2867+AF2868+AF2920)</f>
        <v>-0.3359973133</v>
      </c>
      <c r="AG3026" s="372">
        <f>IF(AG3025-AG2862-AG2973-AG2920&gt;0,(1-'Assumptions (T&amp;D)'!AG$26)*(AG3025-AG2862-AG2973+AG2920)-AG2867+AG2868+Model!AG2973,AG3025-AG2862-AG2867+AG2868+AG2920)</f>
        <v>-0.2512674907</v>
      </c>
      <c r="AH3026" s="372">
        <f>IF(AH3025-AH2862-AH2973-AH2920&gt;0,(1-'Assumptions (T&amp;D)'!AH$26)*(AH3025-AH2862-AH2973+AH2920)-AH2867+AH2868+Model!AH2973,AH3025-AH2862-AH2867+AH2868+AH2920)</f>
        <v>-0.187047611</v>
      </c>
      <c r="AI3026" s="372">
        <f>IF(AI3025-AI2862-AI2973-AI2920&gt;0,(1-'Assumptions (T&amp;D)'!AI$26)*(AI3025-AI2862-AI2973+AI2920)-AI2867+AI2868+Model!AI2973,AI3025-AI2862-AI2867+AI2868+AI2920)</f>
        <v>-0.1285089114</v>
      </c>
      <c r="AJ3026" s="372">
        <f>IF(AJ3025-AJ2862-AJ2973-AJ2920&gt;0,(1-'Assumptions (T&amp;D)'!AJ$26)*(AJ3025-AJ2862-AJ2973+AJ2920)-AJ2867+AJ2868+Model!AJ2973,AJ3025-AJ2862-AJ2867+AJ2868+AJ2920)</f>
        <v>-0.06976687395</v>
      </c>
      <c r="AK3026" s="372">
        <f>IF(AK3025-AK2862-AK2973-AK2920&gt;0,(1-'Assumptions (T&amp;D)'!AK$26)*(AK3025-AK2862-AK2973+AK2920)-AK2867+AK2868+Model!AK2973,AK3025-AK2862-AK2867+AK2868+AK2920)</f>
        <v>-0.01053460217</v>
      </c>
      <c r="AL3026" s="372">
        <f>IF(AL3025-AL2862-AL2973-AL2920&gt;0,(1-'Assumptions (T&amp;D)'!AL$26)*(AL3025-AL2862-AL2973+AL2920)-AL2867+AL2868+Model!AL2973,AL3025-AL2862-AL2867+AL2868+AL2920)</f>
        <v>0.04313431029</v>
      </c>
      <c r="AM3026" s="372">
        <f>IF(AM3025-AM2862-AM2973-AM2920&gt;0,(1-'Assumptions (T&amp;D)'!AM$26)*(AM3025-AM2862-AM2973+AM2920)-AM2867+AM2868+Model!AM2973,AM3025-AM2862-AM2867+AM2868+AM2920)</f>
        <v>0.1003264796</v>
      </c>
      <c r="AN3026" s="372">
        <f>IF(AN3025-AN2862-AN2973-AN2920&gt;0,(1-'Assumptions (T&amp;D)'!AN$26)*(AN3025-AN2862-AN2973+AN2920)-AN2867+AN2868+Model!AN2973,AN3025-AN2862-AN2867+AN2868+AN2920)</f>
        <v>0.1636655406</v>
      </c>
      <c r="AO3026" s="372">
        <f>IF(AO3025-AO2862-AO2973-AO2920&gt;0,(1-'Assumptions (T&amp;D)'!AO$26)*(AO3025-AO2862-AO2973+AO2920)-AO2867+AO2868+Model!AO2973,AO3025-AO2862-AO2867+AO2868+AO2920)</f>
        <v>0.230702447</v>
      </c>
      <c r="AP3026" s="372">
        <f>IF(AP3025-AP2862-AP2973-AP2920&gt;0,(1-'Assumptions (T&amp;D)'!AP$26)*(AP3025-AP2862-AP2973+AP2920)-AP2867+AP2868+Model!AP2973,AP3025-AP2862-AP2867+AP2868+AP2920)</f>
        <v>0.3004717463</v>
      </c>
      <c r="AQ3026" s="372">
        <f>IF(AQ3025-AQ2862-AQ2973-AQ2920&gt;0,(1-'Assumptions (T&amp;D)'!AQ$26)*(AQ3025-AQ2862-AQ2973+AQ2920)-AQ2867+AQ2868+Model!AQ2973,AQ3025-AQ2862-AQ2867+AQ2868+AQ2920)</f>
        <v>0.3729486373</v>
      </c>
      <c r="AR3026" s="372">
        <f>IF(AR3025-AR2862-AR2973-AR2920&gt;0,(1-'Assumptions (T&amp;D)'!AR$26)*(AR3025-AR2862-AR2973+AR2920)-AR2867+AR2868+Model!AR2973,AR3025-AR2862-AR2867+AR2868+AR2920)</f>
        <v>0.4480341919</v>
      </c>
      <c r="AS3026" s="372">
        <f>IF(AS3025-AS2862-AS2973-AS2920&gt;0,(1-'Assumptions (T&amp;D)'!AS$26)*(AS3025-AS2862-AS2973+AS2920)-AS2867+AS2868+Model!AS2973,AS3025-AS2862-AS2867+AS2868+AS2920)</f>
        <v>0.5255850178</v>
      </c>
      <c r="AT3026" s="372">
        <f>IF(AT3025-AT2862-AT2973-AT2920&gt;0,(1-'Assumptions (T&amp;D)'!AT$26)*(AT3025-AT2862-AT2973+AT2920)-AT2867+AT2868+Model!AT2973,AT3025-AT2862-AT2867+AT2868+AT2920)</f>
        <v>0.6058961505</v>
      </c>
      <c r="AU3026" s="372">
        <f>IF(AU3025-AU2862-AU2973-AU2920&gt;0,(1-'Assumptions (T&amp;D)'!AU$26)*(AU3025-AU2862-AU2973+AU2920)-AU2867+AU2868+Model!AU2973,AU3025-AU2862-AU2867+AU2868+AU2920)</f>
        <v>0.6890463674</v>
      </c>
      <c r="AV3026" s="372">
        <f>IF(AV3025-AV2862-AV2973-AV2920&gt;0,(1-'Assumptions (T&amp;D)'!AV$26)*(AV3025-AV2862-AV2973+AV2920)-AV2867+AV2868+Model!AV2973,AV3025-AV2862-AV2867+AV2868+AV2920)</f>
        <v>0.7751164809</v>
      </c>
      <c r="AW3026" s="372">
        <f>IF(AW3025-AW2862-AW2973-AW2920&gt;0,(1-'Assumptions (T&amp;D)'!AW$26)*(AW3025-AW2862-AW2973+AW2920)-AW2867+AW2868+Model!AW2973,AW3025-AW2862-AW2867+AW2868+AW2920)</f>
        <v>0.864189388</v>
      </c>
      <c r="AX3026" s="372">
        <f>IF(AX3025-AX2862-AX2973-AX2920&gt;0,(1-'Assumptions (T&amp;D)'!AX$26)*(AX3025-AX2862-AX2973+AX2920)-AX2867+AX2868+Model!AX2973,AX3025-AX2862-AX2867+AX2868+AX2920)</f>
        <v>0.956350121</v>
      </c>
      <c r="AY3026" s="372">
        <f>IF(AY3025-AY2862-AY2973-AY2920&gt;0,(1-'Assumptions (T&amp;D)'!AY$26)*(AY3025-AY2862-AY2973+AY2920)-AY2867+AY2868+Model!AY2973,AY3025-AY2862-AY2867+AY2868+AY2920)</f>
        <v>1.0516859</v>
      </c>
      <c r="AZ3026" s="372">
        <f>IF(AZ3025-AZ2862-AZ2973-AZ2920&gt;0,(1-'Assumptions (T&amp;D)'!AZ$26)*(AZ3025-AZ2862-AZ2973+AZ2920)-AZ2867+AZ2868+Model!AZ2973,AZ3025-AZ2862-AZ2867+AZ2868+AZ2920)</f>
        <v>1.150286184</v>
      </c>
      <c r="BA3026" s="372">
        <f>IF(BA3025-BA2862-BA2973-BA2920&gt;0,(1-'Assumptions (T&amp;D)'!BA$26)*(BA3025-BA2862-BA2973+BA2920)-BA2867+BA2868+Model!BA2973,BA3025-BA2862-BA2867+BA2868+BA2920)</f>
        <v>1.302095379</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17.8870933</v>
      </c>
      <c r="D3027" s="372">
        <f>IF(D3025-D2862-D2973-D2920&gt;0,'Assumptions (T&amp;D)'!D$26*(D3025-D2862-D2973+D2920),0)</f>
        <v>18.82421171</v>
      </c>
      <c r="E3027" s="372">
        <f>IF(E3025-E2862-E2973-E2920&gt;0,'Assumptions (T&amp;D)'!E$26*(E3025-E2862-E2973+E2920),0)</f>
        <v>17.48640517</v>
      </c>
      <c r="F3027" s="372">
        <f>IF(F3025-F2862-F2973-F2920&gt;0,'Assumptions (T&amp;D)'!F$26*(F3025-F2862-F2973+F2920),0)</f>
        <v>17.82189863</v>
      </c>
      <c r="G3027" s="372">
        <f>IF(G3025-G2862-G2973-G2920&gt;0,'Assumptions (T&amp;D)'!G$26*(G3025-G2862-G2973+G2920),0)</f>
        <v>20.43643516</v>
      </c>
      <c r="H3027" s="372">
        <f>IF(H3025-H2862-H2973-H2920&gt;0,'Assumptions (T&amp;D)'!H$26*(H3025-H2862-H2973+H2920),0)</f>
        <v>21.63196498</v>
      </c>
      <c r="I3027" s="372">
        <f>IF(I3025-I2862-I2973-I2920&gt;0,'Assumptions (T&amp;D)'!I$26*(I3025-I2862-I2973+I2920),0)</f>
        <v>22.61674225</v>
      </c>
      <c r="J3027" s="372">
        <f>IF(J3025-J2862-J2973-J2920&gt;0,'Assumptions (T&amp;D)'!J$26*(J3025-J2862-J2973+J2920),0)</f>
        <v>23.49606026</v>
      </c>
      <c r="K3027" s="372">
        <f>IF(K3025-K2862-K2973-K2920&gt;0,'Assumptions (T&amp;D)'!K$26*(K3025-K2862-K2973+K2920),0)</f>
        <v>24.99423118</v>
      </c>
      <c r="L3027" s="372">
        <f>IF(L3025-L2862-L2973-L2920&gt;0,'Assumptions (T&amp;D)'!L$26*(L3025-L2862-L2973+L2920),0)</f>
        <v>26.39362294</v>
      </c>
      <c r="M3027" s="372">
        <f>IF(M3025-M2862-M2973-M2920&gt;0,'Assumptions (T&amp;D)'!M$26*(M3025-M2862-M2973+M2920),0)</f>
        <v>28.06025769</v>
      </c>
      <c r="N3027" s="372">
        <f>IF(N3025-N2862-N2973-N2920&gt;0,'Assumptions (T&amp;D)'!N$26*(N3025-N2862-N2973+N2920),0)</f>
        <v>29.07006394</v>
      </c>
      <c r="O3027" s="372">
        <f>IF(O3025-O2862-O2973-O2920&gt;0,'Assumptions (T&amp;D)'!O$26*(O3025-O2862-O2973+O2920),0)</f>
        <v>30.35654754</v>
      </c>
      <c r="P3027" s="372">
        <f>IF(P3025-P2862-P2973-P2920&gt;0,'Assumptions (T&amp;D)'!P$26*(P3025-P2862-P2973+P2920),0)</f>
        <v>31.7102608</v>
      </c>
      <c r="Q3027" s="372">
        <f>IF(Q3025-Q2862-Q2973-Q2920&gt;0,'Assumptions (T&amp;D)'!Q$26*(Q3025-Q2862-Q2973+Q2920),0)</f>
        <v>33.0612081</v>
      </c>
      <c r="R3027" s="372">
        <f>IF(R3025-R2862-R2973-R2920&gt;0,'Assumptions (T&amp;D)'!R$26*(R3025-R2862-R2973+R2920),0)</f>
        <v>34.70389282</v>
      </c>
      <c r="S3027" s="372">
        <f>IF(S3025-S2862-S2973-S2920&gt;0,'Assumptions (T&amp;D)'!S$26*(S3025-S2862-S2973+S2920),0)</f>
        <v>36.34631794</v>
      </c>
      <c r="T3027" s="372">
        <f>IF(T3025-T2862-T2973-T2920&gt;0,'Assumptions (T&amp;D)'!T$26*(T3025-T2862-T2973+T2920),0)</f>
        <v>0.4384686261</v>
      </c>
      <c r="U3027" s="372">
        <f>IF(U3025-U2862-U2973-U2920&gt;0,'Assumptions (T&amp;D)'!U$26*(U3025-U2862-U2973+U2920),0)</f>
        <v>-0.01432031695</v>
      </c>
      <c r="V3027" s="372">
        <f>IF(V3025-V2862-V2973-V2920&gt;0,'Assumptions (T&amp;D)'!V$26*(V3025-V2862-V2973+V2920),0)</f>
        <v>-0.005433637747</v>
      </c>
      <c r="W3027" s="372">
        <f>IF(W3025-W2862-W2973-W2920&gt;0,'Assumptions (T&amp;D)'!W$26*(W3025-W2862-W2973+W2920),0)</f>
        <v>0.001124874994</v>
      </c>
      <c r="X3027" s="372">
        <f>IF(X3025-X2862-X2973-X2920&gt;0,'Assumptions (T&amp;D)'!X$26*(X3025-X2862-X2973+X2920),0)</f>
        <v>0.01035678432</v>
      </c>
      <c r="Y3027" s="372">
        <f>IF(Y3025-Y2862-Y2973-Y2920&gt;0,'Assumptions (T&amp;D)'!Y$26*(Y3025-Y2862-Y2973+Y2920),0)</f>
        <v>0.02300897296</v>
      </c>
      <c r="Z3027" s="372">
        <f>IF(Z3025-Z2862-Z2973-Z2920&gt;0,'Assumptions (T&amp;D)'!Z$26*(Z3025-Z2862-Z2973+Z2920),0)</f>
        <v>0.0400470004</v>
      </c>
      <c r="AA3027" s="372">
        <f>IF(AA3025-AA2862-AA2973-AA2920&gt;0,'Assumptions (T&amp;D)'!AA$26*(AA3025-AA2862-AA2973+AA2920),0)</f>
        <v>0.05373433122</v>
      </c>
      <c r="AB3027" s="372">
        <f>IF(AB3025-AB2862-AB2973-AB2920&gt;0,'Assumptions (T&amp;D)'!AB$26*(AB3025-AB2862-AB2973+AB2920),0)</f>
        <v>0.06377891429</v>
      </c>
      <c r="AC3027" s="372">
        <f>IF(AC3025-AC2862-AC2973-AC2920&gt;0,'Assumptions (T&amp;D)'!AC$26*(AC3025-AC2862-AC2973+AC2920),0)</f>
        <v>0.07585523397</v>
      </c>
      <c r="AD3027" s="372">
        <f>IF(AD3025-AD2862-AD2973-AD2920&gt;0,'Assumptions (T&amp;D)'!AD$26*(AD3025-AD2862-AD2973+AD2920),0)</f>
        <v>0.08804070561</v>
      </c>
      <c r="AE3027" s="372">
        <f>IF(AE3025-AE2862-AE2973-AE2920&gt;0,'Assumptions (T&amp;D)'!AE$26*(AE3025-AE2862-AE2973+AE2920),0)</f>
        <v>0.1021111611</v>
      </c>
      <c r="AF3027" s="372">
        <f>IF(AF3025-AF2862-AF2973-AF2920&gt;0,'Assumptions (T&amp;D)'!AF$26*(AF3025-AF2862-AF2973+AF2920),0)</f>
        <v>0.1182670931</v>
      </c>
      <c r="AG3027" s="372">
        <f>IF(AG3025-AG2862-AG2973-AG2920&gt;0,'Assumptions (T&amp;D)'!AG$26*(AG3025-AG2862-AG2973+AG2920),0)</f>
        <v>0.135195225</v>
      </c>
      <c r="AH3027" s="372">
        <f>IF(AH3025-AH2862-AH2973-AH2920&gt;0,'Assumptions (T&amp;D)'!AH$26*(AH3025-AH2862-AH2973+AH2920),0)</f>
        <v>0.1523459383</v>
      </c>
      <c r="AI3027" s="372">
        <f>IF(AI3025-AI2862-AI2973-AI2920&gt;0,'Assumptions (T&amp;D)'!AI$26*(AI3025-AI2862-AI2973+AI2920),0)</f>
        <v>0.1698727881</v>
      </c>
      <c r="AJ3027" s="372">
        <f>IF(AJ3025-AJ2862-AJ2973-AJ2920&gt;0,'Assumptions (T&amp;D)'!AJ$26*(AJ3025-AJ2862-AJ2973+AJ2920),0)</f>
        <v>0.1874248806</v>
      </c>
      <c r="AK3027" s="372">
        <f>IF(AK3025-AK2862-AK2973-AK2920&gt;0,'Assumptions (T&amp;D)'!AK$26*(AK3025-AK2862-AK2973+AK2920),0)</f>
        <v>0.2077127114</v>
      </c>
      <c r="AL3027" s="372">
        <f>IF(AL3025-AL2862-AL2973-AL2920&gt;0,'Assumptions (T&amp;D)'!AL$26*(AL3025-AL2862-AL2973+AL2920),0)</f>
        <v>0.2347317785</v>
      </c>
      <c r="AM3027" s="372">
        <f>IF(AM3025-AM2862-AM2973-AM2920&gt;0,'Assumptions (T&amp;D)'!AM$26*(AM3025-AM2862-AM2973+AM2920),0)</f>
        <v>0.2630117925</v>
      </c>
      <c r="AN3027" s="372">
        <f>IF(AN3025-AN2862-AN2973-AN2920&gt;0,'Assumptions (T&amp;D)'!AN$26*(AN3025-AN2862-AN2973+AN2920),0)</f>
        <v>0.2882504439</v>
      </c>
      <c r="AO3027" s="372">
        <f>IF(AO3025-AO2862-AO2973-AO2920&gt;0,'Assumptions (T&amp;D)'!AO$26*(AO3025-AO2862-AO2973+AO2920),0)</f>
        <v>0.3129861024</v>
      </c>
      <c r="AP3027" s="372">
        <f>IF(AP3025-AP2862-AP2973-AP2920&gt;0,'Assumptions (T&amp;D)'!AP$26*(AP3025-AP2862-AP2973+AP2920),0)</f>
        <v>0.3382758603</v>
      </c>
      <c r="AQ3027" s="372">
        <f>IF(AQ3025-AQ2862-AQ2973-AQ2920&gt;0,'Assumptions (T&amp;D)'!AQ$26*(AQ3025-AQ2862-AQ2973+AQ2920),0)</f>
        <v>0.3642385323</v>
      </c>
      <c r="AR3027" s="372">
        <f>IF(AR3025-AR2862-AR2973-AR2920&gt;0,'Assumptions (T&amp;D)'!AR$26*(AR3025-AR2862-AR2973+AR2920),0)</f>
        <v>0.3910694914</v>
      </c>
      <c r="AS3027" s="372">
        <f>IF(AS3025-AS2862-AS2973-AS2920&gt;0,'Assumptions (T&amp;D)'!AS$26*(AS3025-AS2862-AS2973+AS2920),0)</f>
        <v>0.4190110655</v>
      </c>
      <c r="AT3027" s="372">
        <f>IF(AT3025-AT2862-AT2973-AT2920&gt;0,'Assumptions (T&amp;D)'!AT$26*(AT3025-AT2862-AT2973+AT2920),0)</f>
        <v>0.4478697066</v>
      </c>
      <c r="AU3027" s="372">
        <f>IF(AU3025-AU2862-AU2973-AU2920&gt;0,'Assumptions (T&amp;D)'!AU$26*(AU3025-AU2862-AU2973+AU2920),0)</f>
        <v>0.4776707385</v>
      </c>
      <c r="AV3027" s="372">
        <f>IF(AV3025-AV2862-AV2973-AV2920&gt;0,'Assumptions (T&amp;D)'!AV$26*(AV3025-AV2862-AV2973+AV2920),0)</f>
        <v>0.5084401273</v>
      </c>
      <c r="AW3027" s="372">
        <f>IF(AW3025-AW2862-AW2973-AW2920&gt;0,'Assumptions (T&amp;D)'!AW$26*(AW3025-AW2862-AW2973+AW2920),0)</f>
        <v>0.5402044973</v>
      </c>
      <c r="AX3027" s="372">
        <f>IF(AX3025-AX2862-AX2973-AX2920&gt;0,'Assumptions (T&amp;D)'!AX$26*(AX3025-AX2862-AX2973+AX2920),0)</f>
        <v>0.5729911468</v>
      </c>
      <c r="AY3027" s="372">
        <f>IF(AY3025-AY2862-AY2973-AY2920&gt;0,'Assumptions (T&amp;D)'!AY$26*(AY3025-AY2862-AY2973+AY2920),0)</f>
        <v>0.606828064</v>
      </c>
      <c r="AZ3027" s="372">
        <f>IF(AZ3025-AZ2862-AZ2973-AZ2920&gt;0,'Assumptions (T&amp;D)'!AZ$26*(AZ3025-AZ2862-AZ2973+AZ2920),0)</f>
        <v>0.6417439442</v>
      </c>
      <c r="BA3027" s="372">
        <f>IF(BA3025-BA2862-BA2973-BA2920&gt;0,'Assumptions (T&amp;D)'!BA$26*(BA3025-BA2862-BA2973+BA2920),0)</f>
        <v>0.6780703763</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114.2145462</v>
      </c>
      <c r="Z3533" s="394">
        <f t="shared" si="100"/>
        <v>228.4290924</v>
      </c>
      <c r="AA3533" s="394">
        <f t="shared" si="100"/>
        <v>342.6436385</v>
      </c>
      <c r="AB3533" s="394">
        <f t="shared" si="100"/>
        <v>456.8581847</v>
      </c>
      <c r="AC3533" s="394">
        <f t="shared" si="100"/>
        <v>571.0727309</v>
      </c>
      <c r="AD3533" s="394">
        <f t="shared" si="100"/>
        <v>685.2872771</v>
      </c>
      <c r="AE3533" s="394">
        <f t="shared" si="100"/>
        <v>799.5018233</v>
      </c>
      <c r="AF3533" s="394">
        <f t="shared" si="100"/>
        <v>913.7163694</v>
      </c>
      <c r="AG3533" s="394">
        <f t="shared" si="100"/>
        <v>1027.930916</v>
      </c>
      <c r="AH3533" s="394">
        <f t="shared" si="100"/>
        <v>1142.145462</v>
      </c>
      <c r="AI3533" s="394">
        <f t="shared" si="100"/>
        <v>1256.360008</v>
      </c>
      <c r="AJ3533" s="394">
        <f t="shared" si="100"/>
        <v>1370.574554</v>
      </c>
      <c r="AK3533" s="394">
        <f t="shared" si="100"/>
        <v>1484.7891</v>
      </c>
      <c r="AL3533" s="394">
        <f t="shared" si="100"/>
        <v>1599.003647</v>
      </c>
      <c r="AM3533" s="394">
        <f t="shared" si="100"/>
        <v>1713.218193</v>
      </c>
      <c r="AN3533" s="394">
        <f t="shared" si="100"/>
        <v>1827.432739</v>
      </c>
      <c r="AO3533" s="394">
        <f t="shared" si="100"/>
        <v>1941.647285</v>
      </c>
      <c r="AP3533" s="394">
        <f t="shared" si="100"/>
        <v>2055.861831</v>
      </c>
      <c r="AQ3533" s="394">
        <f t="shared" si="100"/>
        <v>2170.076377</v>
      </c>
      <c r="AR3533" s="394">
        <f t="shared" si="100"/>
        <v>2284.290924</v>
      </c>
      <c r="AS3533" s="394">
        <f t="shared" si="100"/>
        <v>2398.50547</v>
      </c>
      <c r="AT3533" s="394">
        <f t="shared" si="100"/>
        <v>2512.720016</v>
      </c>
      <c r="AU3533" s="394">
        <f t="shared" si="100"/>
        <v>2626.934562</v>
      </c>
      <c r="AV3533" s="394">
        <f t="shared" si="100"/>
        <v>2741.149108</v>
      </c>
      <c r="AW3533" s="394">
        <f t="shared" si="100"/>
        <v>2855.363655</v>
      </c>
      <c r="AX3533" s="394">
        <f t="shared" si="100"/>
        <v>2969.578201</v>
      </c>
      <c r="AY3533" s="394">
        <f t="shared" si="100"/>
        <v>3083.792747</v>
      </c>
      <c r="AZ3533" s="394">
        <f t="shared" si="100"/>
        <v>3198.007293</v>
      </c>
      <c r="BA3533" s="394">
        <f t="shared" si="100"/>
        <v>3312.221839</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114.2145462</v>
      </c>
      <c r="Y3534" s="396">
        <f t="shared" si="102"/>
        <v>228.4290924</v>
      </c>
      <c r="Z3534" s="396">
        <f t="shared" si="102"/>
        <v>342.6436385</v>
      </c>
      <c r="AA3534" s="396">
        <f t="shared" si="102"/>
        <v>456.8581847</v>
      </c>
      <c r="AB3534" s="396">
        <f t="shared" si="102"/>
        <v>571.0727309</v>
      </c>
      <c r="AC3534" s="396">
        <f t="shared" si="102"/>
        <v>685.2872771</v>
      </c>
      <c r="AD3534" s="396">
        <f t="shared" si="102"/>
        <v>799.5018233</v>
      </c>
      <c r="AE3534" s="396">
        <f t="shared" si="102"/>
        <v>913.7163694</v>
      </c>
      <c r="AF3534" s="396">
        <f t="shared" si="102"/>
        <v>1027.930916</v>
      </c>
      <c r="AG3534" s="396">
        <f t="shared" si="102"/>
        <v>1142.145462</v>
      </c>
      <c r="AH3534" s="396">
        <f t="shared" si="102"/>
        <v>1256.360008</v>
      </c>
      <c r="AI3534" s="396">
        <f t="shared" si="102"/>
        <v>1370.574554</v>
      </c>
      <c r="AJ3534" s="396">
        <f t="shared" si="102"/>
        <v>1484.7891</v>
      </c>
      <c r="AK3534" s="396">
        <f t="shared" si="102"/>
        <v>1599.003647</v>
      </c>
      <c r="AL3534" s="396">
        <f t="shared" si="102"/>
        <v>1713.218193</v>
      </c>
      <c r="AM3534" s="396">
        <f t="shared" si="102"/>
        <v>1827.432739</v>
      </c>
      <c r="AN3534" s="396">
        <f t="shared" si="102"/>
        <v>1941.647285</v>
      </c>
      <c r="AO3534" s="396">
        <f t="shared" si="102"/>
        <v>2055.861831</v>
      </c>
      <c r="AP3534" s="396">
        <f t="shared" si="102"/>
        <v>2170.076377</v>
      </c>
      <c r="AQ3534" s="396">
        <f t="shared" si="102"/>
        <v>2284.290924</v>
      </c>
      <c r="AR3534" s="396">
        <f t="shared" si="102"/>
        <v>2398.50547</v>
      </c>
      <c r="AS3534" s="396">
        <f t="shared" si="102"/>
        <v>2512.720016</v>
      </c>
      <c r="AT3534" s="396">
        <f t="shared" si="102"/>
        <v>2626.934562</v>
      </c>
      <c r="AU3534" s="396">
        <f t="shared" si="102"/>
        <v>2741.149108</v>
      </c>
      <c r="AV3534" s="396">
        <f t="shared" si="102"/>
        <v>2855.363655</v>
      </c>
      <c r="AW3534" s="396">
        <f t="shared" si="102"/>
        <v>2969.578201</v>
      </c>
      <c r="AX3534" s="396">
        <f t="shared" si="102"/>
        <v>3083.792747</v>
      </c>
      <c r="AY3534" s="396">
        <f t="shared" si="102"/>
        <v>3198.007293</v>
      </c>
      <c r="AZ3534" s="396">
        <f t="shared" si="102"/>
        <v>3312.221839</v>
      </c>
      <c r="BA3534" s="397">
        <f>Inputs!$H$15</f>
        <v>3426.436385</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0.2026884309</v>
      </c>
      <c r="Y3535" s="338">
        <f t="shared" si="104"/>
        <v>0.4053768618</v>
      </c>
      <c r="Z3535" s="338">
        <f t="shared" si="104"/>
        <v>0.6080652927</v>
      </c>
      <c r="AA3535" s="338">
        <f t="shared" si="104"/>
        <v>0.8107537235</v>
      </c>
      <c r="AB3535" s="338">
        <f t="shared" si="104"/>
        <v>1.013442154</v>
      </c>
      <c r="AC3535" s="338">
        <f t="shared" si="104"/>
        <v>1.216130585</v>
      </c>
      <c r="AD3535" s="338">
        <f t="shared" si="104"/>
        <v>1.418819016</v>
      </c>
      <c r="AE3535" s="338">
        <f t="shared" si="104"/>
        <v>1.621507447</v>
      </c>
      <c r="AF3535" s="338">
        <f t="shared" si="104"/>
        <v>1.824195878</v>
      </c>
      <c r="AG3535" s="338">
        <f t="shared" si="104"/>
        <v>2.026884309</v>
      </c>
      <c r="AH3535" s="338">
        <f t="shared" si="104"/>
        <v>2.22957274</v>
      </c>
      <c r="AI3535" s="338">
        <f t="shared" si="104"/>
        <v>2.432261171</v>
      </c>
      <c r="AJ3535" s="338">
        <f t="shared" si="104"/>
        <v>2.634949602</v>
      </c>
      <c r="AK3535" s="338">
        <f t="shared" si="104"/>
        <v>2.837638032</v>
      </c>
      <c r="AL3535" s="338">
        <f t="shared" si="104"/>
        <v>3.040326463</v>
      </c>
      <c r="AM3535" s="338">
        <f t="shared" si="104"/>
        <v>3.243014894</v>
      </c>
      <c r="AN3535" s="338">
        <f t="shared" si="104"/>
        <v>3.445703325</v>
      </c>
      <c r="AO3535" s="338">
        <f t="shared" si="104"/>
        <v>3.648391756</v>
      </c>
      <c r="AP3535" s="338">
        <f t="shared" si="104"/>
        <v>3.851080187</v>
      </c>
      <c r="AQ3535" s="338">
        <f t="shared" si="104"/>
        <v>4.053768618</v>
      </c>
      <c r="AR3535" s="338">
        <f t="shared" si="104"/>
        <v>4.256457049</v>
      </c>
      <c r="AS3535" s="338">
        <f t="shared" si="104"/>
        <v>4.45914548</v>
      </c>
      <c r="AT3535" s="338">
        <f t="shared" si="104"/>
        <v>4.66183391</v>
      </c>
      <c r="AU3535" s="338">
        <f t="shared" si="104"/>
        <v>4.864522341</v>
      </c>
      <c r="AV3535" s="338">
        <f t="shared" si="104"/>
        <v>5.067210772</v>
      </c>
      <c r="AW3535" s="338">
        <f t="shared" si="104"/>
        <v>5.269899203</v>
      </c>
      <c r="AX3535" s="338">
        <f t="shared" si="104"/>
        <v>5.472587634</v>
      </c>
      <c r="AY3535" s="338">
        <f t="shared" si="104"/>
        <v>5.675276065</v>
      </c>
      <c r="AZ3535" s="338">
        <f t="shared" si="104"/>
        <v>5.877964496</v>
      </c>
      <c r="BA3535" s="399">
        <f>Inputs!$I$15</f>
        <v>6.080652927</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0.009084960611</v>
      </c>
      <c r="Y3536" s="400">
        <f>'Assumptions (CSP)'!X18*Model!Y3534/10^9+'Assumptions (CSP)'!X19*Model!Y3535/10^3</f>
        <v>0.01784265328</v>
      </c>
      <c r="Z3536" s="400">
        <f>'Assumptions (CSP)'!Y18*Model!Z3534/10^9+'Assumptions (CSP)'!Y19*Model!Z3535/10^3</f>
        <v>0.02664831754</v>
      </c>
      <c r="AA3536" s="400">
        <f>'Assumptions (CSP)'!Z18*Model!AA3534/10^9+'Assumptions (CSP)'!Z19*Model!AA3535/10^3</f>
        <v>0.03536240463</v>
      </c>
      <c r="AB3536" s="400">
        <f>'Assumptions (CSP)'!AA18*Model!AB3534/10^9+'Assumptions (CSP)'!AA19*Model!AB3535/10^3</f>
        <v>0.04396048012</v>
      </c>
      <c r="AC3536" s="400">
        <f>'Assumptions (CSP)'!AB18*Model!AC3534/10^9+'Assumptions (CSP)'!AB19*Model!AC3535/10^3</f>
        <v>0.05243799989</v>
      </c>
      <c r="AD3536" s="400">
        <f>'Assumptions (CSP)'!AC18*Model!AD3534/10^9+'Assumptions (CSP)'!AC19*Model!AD3535/10^3</f>
        <v>0.06076340371</v>
      </c>
      <c r="AE3536" s="400">
        <f>'Assumptions (CSP)'!AD18*Model!AE3534/10^9+'Assumptions (CSP)'!AD19*Model!AE3535/10^3</f>
        <v>0.06893644805</v>
      </c>
      <c r="AF3536" s="400">
        <f>'Assumptions (CSP)'!AE18*Model!AF3534/10^9+'Assumptions (CSP)'!AE19*Model!AF3535/10^3</f>
        <v>0.07691791</v>
      </c>
      <c r="AG3536" s="400">
        <f>'Assumptions (CSP)'!AF18*Model!AG3534/10^9+'Assumptions (CSP)'!AF19*Model!AG3535/10^3</f>
        <v>0.08471217892</v>
      </c>
      <c r="AH3536" s="400">
        <f>'Assumptions (CSP)'!AG18*Model!AH3534/10^9+'Assumptions (CSP)'!AG19*Model!AH3535/10^3</f>
        <v>0.09500130935</v>
      </c>
      <c r="AI3536" s="400">
        <f>'Assumptions (CSP)'!AH18*Model!AI3534/10^9+'Assumptions (CSP)'!AH19*Model!AI3535/10^3</f>
        <v>0.1056596591</v>
      </c>
      <c r="AJ3536" s="400">
        <f>'Assumptions (CSP)'!AI18*Model!AJ3534/10^9+'Assumptions (CSP)'!AI19*Model!AJ3535/10^3</f>
        <v>0.1166977183</v>
      </c>
      <c r="AK3536" s="400">
        <f>'Assumptions (CSP)'!AJ18*Model!AK3534/10^9+'Assumptions (CSP)'!AJ19*Model!AK3535/10^3</f>
        <v>0.1281262458</v>
      </c>
      <c r="AL3536" s="400">
        <f>'Assumptions (CSP)'!AK18*Model!AL3534/10^9+'Assumptions (CSP)'!AK19*Model!AL3535/10^3</f>
        <v>0.1399562759</v>
      </c>
      <c r="AM3536" s="400">
        <f>'Assumptions (CSP)'!AL18*Model!AM3534/10^9+'Assumptions (CSP)'!AL19*Model!AM3535/10^3</f>
        <v>0.1521991246</v>
      </c>
      <c r="AN3536" s="400">
        <f>'Assumptions (CSP)'!AM18*Model!AN3534/10^9+'Assumptions (CSP)'!AM19*Model!AN3535/10^3</f>
        <v>0.1648663968</v>
      </c>
      <c r="AO3536" s="400">
        <f>'Assumptions (CSP)'!AN18*Model!AO3534/10^9+'Assumptions (CSP)'!AN19*Model!AO3535/10^3</f>
        <v>0.177969993</v>
      </c>
      <c r="AP3536" s="400">
        <f>'Assumptions (CSP)'!AO18*Model!AP3534/10^9+'Assumptions (CSP)'!AO19*Model!AP3535/10^3</f>
        <v>0.1915221165</v>
      </c>
      <c r="AQ3536" s="400">
        <f>'Assumptions (CSP)'!AP18*Model!AQ3534/10^9+'Assumptions (CSP)'!AP19*Model!AQ3535/10^3</f>
        <v>0.2055352807</v>
      </c>
      <c r="AR3536" s="400">
        <f>'Assumptions (CSP)'!AQ18*Model!AR3534/10^9+'Assumptions (CSP)'!AQ19*Model!AR3535/10^3</f>
        <v>0.2200223165</v>
      </c>
      <c r="AS3536" s="400">
        <f>'Assumptions (CSP)'!AR18*Model!AS3534/10^9+'Assumptions (CSP)'!AR19*Model!AS3535/10^3</f>
        <v>0.2349963799</v>
      </c>
      <c r="AT3536" s="400">
        <f>'Assumptions (CSP)'!AS18*Model!AT3534/10^9+'Assumptions (CSP)'!AS19*Model!AT3535/10^3</f>
        <v>0.2504709601</v>
      </c>
      <c r="AU3536" s="400">
        <f>'Assumptions (CSP)'!AT18*Model!AU3534/10^9+'Assumptions (CSP)'!AT19*Model!AU3535/10^3</f>
        <v>0.266459887</v>
      </c>
      <c r="AV3536" s="400">
        <f>'Assumptions (CSP)'!AU18*Model!AV3534/10^9+'Assumptions (CSP)'!AU19*Model!AV3535/10^3</f>
        <v>0.2829773398</v>
      </c>
      <c r="AW3536" s="400">
        <f>'Assumptions (CSP)'!AV18*Model!AW3534/10^9+'Assumptions (CSP)'!AV19*Model!AW3535/10^3</f>
        <v>0.3000378551</v>
      </c>
      <c r="AX3536" s="400">
        <f>'Assumptions (CSP)'!AW18*Model!AX3534/10^9+'Assumptions (CSP)'!AW19*Model!AX3535/10^3</f>
        <v>0.3176563355</v>
      </c>
      <c r="AY3536" s="400">
        <f>'Assumptions (CSP)'!AX18*Model!AY3534/10^9+'Assumptions (CSP)'!AX19*Model!AY3535/10^3</f>
        <v>0.3358480584</v>
      </c>
      <c r="AZ3536" s="400">
        <f>'Assumptions (CSP)'!AY18*Model!AZ3534/10^9+'Assumptions (CSP)'!AY19*Model!AZ3535/10^3</f>
        <v>0.354628685</v>
      </c>
      <c r="BA3536" s="400">
        <f>'Assumptions (CSP)'!AZ18*Model!BA3534/10^9+'Assumptions (CSP)'!AZ19*Model!BA3535/10^3</f>
        <v>0.3740142694</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0.01260476382</v>
      </c>
      <c r="Y3537" s="95">
        <f>Y3535*'Assumptions (CSP)'!X32/10^3</f>
        <v>0.02484307911</v>
      </c>
      <c r="Z3537" s="95">
        <f>Z3535*'Assumptions (CSP)'!Y32/10^3</f>
        <v>0.03695985634</v>
      </c>
      <c r="AA3537" s="95">
        <f>AA3535*'Assumptions (CSP)'!Z32/10^3</f>
        <v>0.0490263182</v>
      </c>
      <c r="AB3537" s="95">
        <f>AB3535*'Assumptions (CSP)'!AA32/10^3</f>
        <v>0.06154233894</v>
      </c>
      <c r="AC3537" s="95">
        <f>AC3535*'Assumptions (CSP)'!AB32/10^3</f>
        <v>0.07336126552</v>
      </c>
      <c r="AD3537" s="95">
        <f>AD3535*'Assumptions (CSP)'!AC32/10^3</f>
        <v>0.08534870322</v>
      </c>
      <c r="AE3537" s="95">
        <f>AE3535*'Assumptions (CSP)'!AD32/10^3</f>
        <v>0.09715842369</v>
      </c>
      <c r="AF3537" s="95">
        <f>AF3535*'Assumptions (CSP)'!AE32/10^3</f>
        <v>0.1089908878</v>
      </c>
      <c r="AG3537" s="95">
        <f>AG3535*'Assumptions (CSP)'!AF32/10^3</f>
        <v>0.1207449845</v>
      </c>
      <c r="AH3537" s="95">
        <f>AH3535*'Assumptions (CSP)'!AG32/10^3</f>
        <v>0.1325753002</v>
      </c>
      <c r="AI3537" s="95">
        <f>AI3535*'Assumptions (CSP)'!AH32/10^3</f>
        <v>0.1437422085</v>
      </c>
      <c r="AJ3537" s="95">
        <f>AJ3535*'Assumptions (CSP)'!AI32/10^3</f>
        <v>0.1546470629</v>
      </c>
      <c r="AK3537" s="95">
        <f>AK3535*'Assumptions (CSP)'!AJ32/10^3</f>
        <v>0.1653766365</v>
      </c>
      <c r="AL3537" s="95">
        <f>AL3535*'Assumptions (CSP)'!AK32/10^3</f>
        <v>0.1761729026</v>
      </c>
      <c r="AM3537" s="95">
        <f>AM3535*'Assumptions (CSP)'!AL32/10^3</f>
        <v>0.1875185153</v>
      </c>
      <c r="AN3537" s="95">
        <f>AN3535*'Assumptions (CSP)'!AM32/10^3</f>
        <v>0.1986079277</v>
      </c>
      <c r="AO3537" s="95">
        <f>AO3535*'Assumptions (CSP)'!AN32/10^3</f>
        <v>0.2102138388</v>
      </c>
      <c r="AP3537" s="95">
        <f>AP3535*'Assumptions (CSP)'!AO32/10^3</f>
        <v>0.2217573666</v>
      </c>
      <c r="AQ3537" s="95">
        <f>AQ3535*'Assumptions (CSP)'!AP32/10^3</f>
        <v>0.2328024591</v>
      </c>
      <c r="AR3537" s="95">
        <f>AR3535*'Assumptions (CSP)'!AQ32/10^3</f>
        <v>0.2435228043</v>
      </c>
      <c r="AS3537" s="95">
        <f>AS3535*'Assumptions (CSP)'!AR32/10^3</f>
        <v>0.253981199</v>
      </c>
      <c r="AT3537" s="95">
        <f>AT3535*'Assumptions (CSP)'!AS32/10^3</f>
        <v>0.2644472836</v>
      </c>
      <c r="AU3537" s="95">
        <f>AU3535*'Assumptions (CSP)'!AT32/10^3</f>
        <v>0.2750045822</v>
      </c>
      <c r="AV3537" s="95">
        <f>AV3535*'Assumptions (CSP)'!AU32/10^3</f>
        <v>0.2854356788</v>
      </c>
      <c r="AW3537" s="95">
        <f>AW3535*'Assumptions (CSP)'!AV32/10^3</f>
        <v>0.2951568835</v>
      </c>
      <c r="AX3537" s="95">
        <f>AX3535*'Assumptions (CSP)'!AW32/10^3</f>
        <v>0.3056619694</v>
      </c>
      <c r="AY3537" s="95">
        <f>AY3535*'Assumptions (CSP)'!AX32/10^3</f>
        <v>0.3203389144</v>
      </c>
      <c r="AZ3537" s="95">
        <f>AZ3535*'Assumptions (CSP)'!AY32/10^3</f>
        <v>0.3322455361</v>
      </c>
      <c r="BA3537" s="95">
        <f>BA3535*'Assumptions (CSP)'!AZ32/10^3</f>
        <v>0.3420007905</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0.003696396227</v>
      </c>
      <c r="Y3538" s="95">
        <f>Y3534*'Assumptions (CSP)'!X36*'Assumptions (Hydro)'!X32*365/10^9</f>
        <v>0.007461049762</v>
      </c>
      <c r="Z3538" s="95">
        <f>Z3534*'Assumptions (CSP)'!Y36*'Assumptions (Hydro)'!Y32*365/10^9</f>
        <v>0.01137411736</v>
      </c>
      <c r="AA3538" s="95">
        <f>AA3534*'Assumptions (CSP)'!Z36*'Assumptions (Hydro)'!Z32*365/10^9</f>
        <v>0.01545373297</v>
      </c>
      <c r="AB3538" s="95">
        <f>AB3534*'Assumptions (CSP)'!AA36*'Assumptions (Hydro)'!AA32*365/10^9</f>
        <v>0.01986211644</v>
      </c>
      <c r="AC3538" s="95">
        <f>AC3534*'Assumptions (CSP)'!AB36*'Assumptions (Hydro)'!AB32*365/10^9</f>
        <v>0.0242193823</v>
      </c>
      <c r="AD3538" s="95">
        <f>AD3534*'Assumptions (CSP)'!AC36*'Assumptions (Hydro)'!AC32*365/10^9</f>
        <v>0.02881119951</v>
      </c>
      <c r="AE3538" s="95">
        <f>AE3534*'Assumptions (CSP)'!AD36*'Assumptions (Hydro)'!AD32*365/10^9</f>
        <v>0.03350541295</v>
      </c>
      <c r="AF3538" s="95">
        <f>AF3534*'Assumptions (CSP)'!AE36*'Assumptions (Hydro)'!AE32*365/10^9</f>
        <v>0.03838782057</v>
      </c>
      <c r="AG3538" s="95">
        <f>AG3534*'Assumptions (CSP)'!AF36*'Assumptions (Hydro)'!AF32*365/10^9</f>
        <v>0.04344080932</v>
      </c>
      <c r="AH3538" s="95">
        <f>AH3534*'Assumptions (CSP)'!AG36*'Assumptions (Hydro)'!AG32*365/10^9</f>
        <v>0.04873854625</v>
      </c>
      <c r="AI3538" s="95">
        <f>AI3534*'Assumptions (CSP)'!AH36*'Assumptions (Hydro)'!AH32*365/10^9</f>
        <v>0.05400508156</v>
      </c>
      <c r="AJ3538" s="95">
        <f>AJ3534*'Assumptions (CSP)'!AI36*'Assumptions (Hydro)'!AI32*365/10^9</f>
        <v>0.05939341902</v>
      </c>
      <c r="AK3538" s="95">
        <f>AK3534*'Assumptions (CSP)'!AJ36*'Assumptions (Hydro)'!AJ32*365/10^9</f>
        <v>0.0649382919</v>
      </c>
      <c r="AL3538" s="95">
        <f>AL3534*'Assumptions (CSP)'!AK36*'Assumptions (Hydro)'!AK32*365/10^9</f>
        <v>0.07074383528</v>
      </c>
      <c r="AM3538" s="95">
        <f>AM3534*'Assumptions (CSP)'!AL36*'Assumptions (Hydro)'!AL32*365/10^9</f>
        <v>0.07702411391</v>
      </c>
      <c r="AN3538" s="95">
        <f>AN3534*'Assumptions (CSP)'!AM36*'Assumptions (Hydro)'!AM32*365/10^9</f>
        <v>0.08344890477</v>
      </c>
      <c r="AO3538" s="95">
        <f>AO3534*'Assumptions (CSP)'!AN36*'Assumptions (Hydro)'!AN32*365/10^9</f>
        <v>0.09034157285</v>
      </c>
      <c r="AP3538" s="95">
        <f>AP3534*'Assumptions (CSP)'!AO36*'Assumptions (Hydro)'!AO32*365/10^9</f>
        <v>0.0974913781</v>
      </c>
      <c r="AQ3538" s="95">
        <f>AQ3534*'Assumptions (CSP)'!AP36*'Assumptions (Hydro)'!AP32*365/10^9</f>
        <v>0.1047165192</v>
      </c>
      <c r="AR3538" s="95">
        <f>AR3534*'Assumptions (CSP)'!AQ36*'Assumptions (Hydro)'!AQ32*365/10^9</f>
        <v>0.1121024957</v>
      </c>
      <c r="AS3538" s="95">
        <f>AS3534*'Assumptions (CSP)'!AR36*'Assumptions (Hydro)'!AR32*365/10^9</f>
        <v>0.1196779492</v>
      </c>
      <c r="AT3538" s="95">
        <f>AT3534*'Assumptions (CSP)'!AS36*'Assumptions (Hydro)'!AS32*365/10^9</f>
        <v>0.1275970868</v>
      </c>
      <c r="AU3538" s="95">
        <f>AU3534*'Assumptions (CSP)'!AT36*'Assumptions (Hydro)'!AT32*365/10^9</f>
        <v>0.135904858</v>
      </c>
      <c r="AV3538" s="95">
        <f>AV3534*'Assumptions (CSP)'!AU36*'Assumptions (Hydro)'!AU32*365/10^9</f>
        <v>0.1445164731</v>
      </c>
      <c r="AW3538" s="95">
        <f>AW3534*'Assumptions (CSP)'!AV36*'Assumptions (Hydro)'!AV32*365/10^9</f>
        <v>0.1531044612</v>
      </c>
      <c r="AX3538" s="95">
        <f>AX3534*'Assumptions (CSP)'!AW36*'Assumptions (Hydro)'!AW32*365/10^9</f>
        <v>0.1624875776</v>
      </c>
      <c r="AY3538" s="95">
        <f>AY3534*'Assumptions (CSP)'!AX36*'Assumptions (Hydro)'!AX32*365/10^9</f>
        <v>0.1745797119</v>
      </c>
      <c r="AZ3538" s="95">
        <f>AZ3534*'Assumptions (CSP)'!AY36*'Assumptions (Hydro)'!AY32*365/10^9</f>
        <v>0.1856311646</v>
      </c>
      <c r="BA3538" s="95">
        <f>BA3534*'Assumptions (CSP)'!AZ36*'Assumptions (Hydro)'!AZ32*365/10^9</f>
        <v>0.1959493156</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114.2145462</v>
      </c>
      <c r="Y3539" s="401">
        <f t="shared" si="105"/>
        <v>114.2145462</v>
      </c>
      <c r="Z3539" s="401">
        <f t="shared" si="105"/>
        <v>114.2145462</v>
      </c>
      <c r="AA3539" s="401">
        <f t="shared" si="105"/>
        <v>114.2145462</v>
      </c>
      <c r="AB3539" s="401">
        <f t="shared" si="105"/>
        <v>114.2145462</v>
      </c>
      <c r="AC3539" s="401">
        <f t="shared" si="105"/>
        <v>114.2145462</v>
      </c>
      <c r="AD3539" s="401">
        <f t="shared" si="105"/>
        <v>114.2145462</v>
      </c>
      <c r="AE3539" s="401">
        <f t="shared" si="105"/>
        <v>114.2145462</v>
      </c>
      <c r="AF3539" s="401">
        <f t="shared" si="105"/>
        <v>114.2145462</v>
      </c>
      <c r="AG3539" s="401">
        <f t="shared" si="105"/>
        <v>114.2145462</v>
      </c>
      <c r="AH3539" s="401">
        <f t="shared" si="105"/>
        <v>114.2145462</v>
      </c>
      <c r="AI3539" s="401">
        <f t="shared" si="105"/>
        <v>114.2145462</v>
      </c>
      <c r="AJ3539" s="401">
        <f t="shared" si="105"/>
        <v>114.2145462</v>
      </c>
      <c r="AK3539" s="401">
        <f t="shared" si="105"/>
        <v>114.2145462</v>
      </c>
      <c r="AL3539" s="401">
        <f t="shared" si="105"/>
        <v>114.2145462</v>
      </c>
      <c r="AM3539" s="401">
        <f t="shared" si="105"/>
        <v>114.2145462</v>
      </c>
      <c r="AN3539" s="401">
        <f t="shared" si="105"/>
        <v>114.2145462</v>
      </c>
      <c r="AO3539" s="401">
        <f t="shared" si="105"/>
        <v>114.2145462</v>
      </c>
      <c r="AP3539" s="401">
        <f t="shared" si="105"/>
        <v>114.2145462</v>
      </c>
      <c r="AQ3539" s="401">
        <f t="shared" si="105"/>
        <v>114.2145462</v>
      </c>
      <c r="AR3539" s="401">
        <f t="shared" si="105"/>
        <v>114.2145462</v>
      </c>
      <c r="AS3539" s="401">
        <f t="shared" si="105"/>
        <v>114.2145462</v>
      </c>
      <c r="AT3539" s="401">
        <f t="shared" si="105"/>
        <v>114.2145462</v>
      </c>
      <c r="AU3539" s="401">
        <f t="shared" si="105"/>
        <v>114.2145462</v>
      </c>
      <c r="AV3539" s="401">
        <f t="shared" si="105"/>
        <v>114.2145462</v>
      </c>
      <c r="AW3539" s="401">
        <f t="shared" si="105"/>
        <v>114.2145462</v>
      </c>
      <c r="AX3539" s="401">
        <f t="shared" si="105"/>
        <v>114.2145462</v>
      </c>
      <c r="AY3539" s="401">
        <f t="shared" si="105"/>
        <v>114.2145462</v>
      </c>
      <c r="AZ3539" s="401">
        <f t="shared" si="105"/>
        <v>114.2145462</v>
      </c>
      <c r="BA3539" s="401">
        <f t="shared" si="105"/>
        <v>114.2145462</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0.1474957513</v>
      </c>
      <c r="X3541" s="218">
        <f t="shared" si="106"/>
        <v>0.2812747205</v>
      </c>
      <c r="Y3541" s="218">
        <f t="shared" si="106"/>
        <v>0.4144724184</v>
      </c>
      <c r="Z3541" s="218">
        <f t="shared" si="106"/>
        <v>0.4045691143</v>
      </c>
      <c r="AA3541" s="218">
        <f t="shared" si="106"/>
        <v>0.3939934022</v>
      </c>
      <c r="AB3541" s="218">
        <f t="shared" si="106"/>
        <v>0.387819764</v>
      </c>
      <c r="AC3541" s="218">
        <f t="shared" si="106"/>
        <v>0.380855371</v>
      </c>
      <c r="AD3541" s="218">
        <f t="shared" si="106"/>
        <v>0.3741511711</v>
      </c>
      <c r="AE3541" s="218">
        <f t="shared" si="106"/>
        <v>0.369118805</v>
      </c>
      <c r="AF3541" s="218">
        <f t="shared" si="106"/>
        <v>0.362335072</v>
      </c>
      <c r="AG3541" s="218">
        <f t="shared" si="106"/>
        <v>0.3577384728</v>
      </c>
      <c r="AH3541" s="218">
        <f t="shared" si="106"/>
        <v>0.3563484603</v>
      </c>
      <c r="AI3541" s="218">
        <f t="shared" si="106"/>
        <v>0.3565643511</v>
      </c>
      <c r="AJ3541" s="218">
        <f t="shared" si="106"/>
        <v>0.3577213196</v>
      </c>
      <c r="AK3541" s="218">
        <f t="shared" si="106"/>
        <v>0.3576986008</v>
      </c>
      <c r="AL3541" s="218">
        <f t="shared" si="106"/>
        <v>0.3596009607</v>
      </c>
      <c r="AM3541" s="218">
        <f t="shared" si="106"/>
        <v>0.3617648443</v>
      </c>
      <c r="AN3541" s="218">
        <f t="shared" si="106"/>
        <v>0.36503041</v>
      </c>
      <c r="AO3541" s="218">
        <f t="shared" si="106"/>
        <v>0.3692942451</v>
      </c>
      <c r="AP3541" s="218">
        <f t="shared" si="106"/>
        <v>0.3744423631</v>
      </c>
      <c r="AQ3541" s="218">
        <f t="shared" si="106"/>
        <v>0.3791266585</v>
      </c>
      <c r="AR3541" s="218">
        <f t="shared" si="106"/>
        <v>0.3842074552</v>
      </c>
      <c r="AS3541" s="218">
        <f t="shared" si="106"/>
        <v>0.389886987</v>
      </c>
      <c r="AT3541" s="218">
        <f t="shared" si="106"/>
        <v>0.3963824487</v>
      </c>
      <c r="AU3541" s="218">
        <f t="shared" si="106"/>
        <v>0.4027942083</v>
      </c>
      <c r="AV3541" s="218">
        <f t="shared" si="106"/>
        <v>0.4094977115</v>
      </c>
      <c r="AW3541" s="218">
        <f t="shared" si="106"/>
        <v>0.4165056555</v>
      </c>
      <c r="AX3541" s="218">
        <f t="shared" si="106"/>
        <v>0.4236311802</v>
      </c>
      <c r="AY3541" s="218">
        <f t="shared" si="106"/>
        <v>0.2871148596</v>
      </c>
      <c r="AZ3541" s="218">
        <f t="shared" si="106"/>
        <v>0.1458729997</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0.1474957513</v>
      </c>
      <c r="X3565" s="95">
        <f>IF($X$3539&gt;0,'Assumptions (CSP)'!$V$14*Model!$X$3539*'Assumptions (CSP)'!W$2/10^9,0)</f>
        <v>0.1406373603</v>
      </c>
      <c r="Y3565" s="95">
        <f>IF($X$3539&gt;0,'Assumptions (CSP)'!$V$14*Model!$X$3539*'Assumptions (CSP)'!X$2/10^9,0)</f>
        <v>0.1381574728</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0.1406373603</v>
      </c>
      <c r="Y3566" s="95">
        <f>IF($Y$3539&gt;0,'Assumptions (CSP)'!$V$14*Model!$Y$3539*'Assumptions (CSP)'!X$2/10^9,0)</f>
        <v>0.1381574728</v>
      </c>
      <c r="Z3566" s="95">
        <f>IF($Y$3539&gt;0,'Assumptions (CSP)'!$V$14*Model!$Y$3539*'Assumptions (CSP)'!Y$2/10^9,0)</f>
        <v>0.1348563714</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0.1381574728</v>
      </c>
      <c r="Z3567" s="95">
        <f>IF($Z$3539&gt;0,'Assumptions (CSP)'!$V$14*Model!$Z$3539*'Assumptions (CSP)'!Y$2/10^9,0)</f>
        <v>0.1348563714</v>
      </c>
      <c r="AA3567" s="95">
        <f>IF($Z$3539&gt;0,'Assumptions (CSP)'!$V$14*Model!$Z$3539*'Assumptions (CSP)'!Z$2/10^9,0)</f>
        <v>0.1313311341</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0.1348563714</v>
      </c>
      <c r="AA3568" s="95">
        <f>IF($AA$3539&gt;0,'Assumptions (CSP)'!$V$14*Model!$AA$3539*'Assumptions (CSP)'!Z$2/10^9,0)</f>
        <v>0.1313311341</v>
      </c>
      <c r="AB3568" s="95">
        <f>IF($AA$3539&gt;0,'Assumptions (CSP)'!$V$14*Model!$AA$3539*'Assumptions (CSP)'!AA$2/10^9,0)</f>
        <v>0.1292732547</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0.1313311341</v>
      </c>
      <c r="AB3569" s="95">
        <f>IF($AB$3539&gt;0,'Assumptions (CSP)'!$V$14*Model!$AB$3539*'Assumptions (CSP)'!AA$2/10^9,0)</f>
        <v>0.1292732547</v>
      </c>
      <c r="AC3569" s="95">
        <f>IF($AB$3539&gt;0,'Assumptions (CSP)'!$V$14*Model!$AB$3539*'Assumptions (CSP)'!AB$2/10^9,0)</f>
        <v>0.1269517903</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0.1292732547</v>
      </c>
      <c r="AC3570" s="95">
        <f>IF($AB$3539&gt;0,'Assumptions (CSP)'!$V$14*Model!$AB$3539*'Assumptions (CSP)'!AB$2/10^9,0)</f>
        <v>0.1269517903</v>
      </c>
      <c r="AD3570" s="95">
        <f>IF($AB$3539&gt;0,'Assumptions (CSP)'!$V$14*Model!$AB$3539*'Assumptions (CSP)'!AC$2/10^9,0)</f>
        <v>0.124717057</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0.1269517903</v>
      </c>
      <c r="AD3571" s="95">
        <f>IF($AC$3539&gt;0,'Assumptions (CSP)'!$V$14*Model!$AC$3539*'Assumptions (CSP)'!AC$2/10^9,0)</f>
        <v>0.124717057</v>
      </c>
      <c r="AE3571" s="95">
        <f>IF($AC$3539&gt;0,'Assumptions (CSP)'!$V$14*Model!$AC$3539*'Assumptions (CSP)'!AD$2/10^9,0)</f>
        <v>0.1230396017</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0.124717057</v>
      </c>
      <c r="AE3572" s="95">
        <f>IF($AD$3539&gt;0,'Assumptions (CSP)'!$V$14*Model!$AD$3539*'Assumptions (CSP)'!AD$2/10^9,0)</f>
        <v>0.1230396017</v>
      </c>
      <c r="AF3572" s="95">
        <f>IF($AD$3539&gt;0,'Assumptions (CSP)'!$V$14*Model!$AD$3539*'Assumptions (CSP)'!AE$2/10^9,0)</f>
        <v>0.1207783573</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0.1230396017</v>
      </c>
      <c r="AF3573" s="95">
        <f>IF($AE$3539&gt;0,'Assumptions (CSP)'!$V$14*Model!$AE$3539*'Assumptions (CSP)'!AE$2/10^9,0)</f>
        <v>0.1207783573</v>
      </c>
      <c r="AG3573" s="95">
        <f>IF($AE$3539&gt;0,'Assumptions (CSP)'!$V$14*Model!$AE$3539*'Assumptions (CSP)'!AF$2/10^9,0)</f>
        <v>0.1192461576</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0.1207783573</v>
      </c>
      <c r="AG3574" s="95">
        <f>IF($AF$3539&gt;0,'Assumptions (CSP)'!$V$14*Model!$AF$3539*'Assumptions (CSP)'!AF$2/10^9,0)</f>
        <v>0.1192461576</v>
      </c>
      <c r="AH3574" s="95">
        <f>IF($AF$3539&gt;0,'Assumptions (CSP)'!$V$14*Model!$AF$3539*'Assumptions (CSP)'!AG$2/10^9,0)</f>
        <v>0.1187828201</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0.1192461576</v>
      </c>
      <c r="AH3575" s="95">
        <f>IF($AG$3539&gt;0,'Assumptions (CSP)'!$V$14*Model!$AG$3539*'Assumptions (CSP)'!AG$2/10^9,0)</f>
        <v>0.1187828201</v>
      </c>
      <c r="AI3575" s="95">
        <f>IF($AG$3539&gt;0,'Assumptions (CSP)'!$V$14*Model!$AG$3539*'Assumptions (CSP)'!AH$2/10^9,0)</f>
        <v>0.1188547837</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0.1187828201</v>
      </c>
      <c r="AI3576" s="95">
        <f>IF($AH$3539&gt;0,'Assumptions (CSP)'!$V$14*Model!$AH$3539*'Assumptions (CSP)'!AH$2/10^9,0)</f>
        <v>0.1188547837</v>
      </c>
      <c r="AJ3576" s="95">
        <f>IF($AH$3539&gt;0,'Assumptions (CSP)'!$V$14*Model!$AH$3539*'Assumptions (CSP)'!AI$2/10^9,0)</f>
        <v>0.1192404399</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0.1188547837</v>
      </c>
      <c r="AJ3577" s="95">
        <f>IF($AI$3539&gt;0,'Assumptions (CSP)'!$V$14*Model!$AI$3539*'Assumptions (CSP)'!AI$2/10^9,0)</f>
        <v>0.1192404399</v>
      </c>
      <c r="AK3577" s="95">
        <f>IF($AI$3539&gt;0,'Assumptions (CSP)'!$V$14*Model!$AI$3539*'Assumptions (CSP)'!AJ$2/10^9,0)</f>
        <v>0.1192328669</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0.1192404399</v>
      </c>
      <c r="AK3578" s="95">
        <f>IF($AJ$3539&gt;0,'Assumptions (CSP)'!$V$14*Model!$AJ$3539*'Assumptions (CSP)'!AJ$2/10^9,0)</f>
        <v>0.1192328669</v>
      </c>
      <c r="AL3578" s="95">
        <f>IF($AJ$3539&gt;0,'Assumptions (CSP)'!$V$14*Model!$AJ$3539*'Assumptions (CSP)'!AK$2/10^9,0)</f>
        <v>0.1198669869</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0.1192328669</v>
      </c>
      <c r="AL3579" s="95">
        <f>IF($AK$3539&gt;0,'Assumptions (CSP)'!$V$14*Model!$AK$3539*'Assumptions (CSP)'!AK$2/10^9,0)</f>
        <v>0.1198669869</v>
      </c>
      <c r="AM3579" s="95">
        <f>IF($AK$3539&gt;0,'Assumptions (CSP)'!$V$14*Model!$AK$3539*'Assumptions (CSP)'!AL$2/10^9,0)</f>
        <v>0.1205882814</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0.1198669869</v>
      </c>
      <c r="AM3580" s="95">
        <f>IF($AL$3539&gt;0,'Assumptions (CSP)'!$V$14*Model!$AL$3539*'Assumptions (CSP)'!AL$2/10^9,0)</f>
        <v>0.1205882814</v>
      </c>
      <c r="AN3580" s="95">
        <f>IF($AL$3539&gt;0,'Assumptions (CSP)'!$V$14*Model!$AL$3539*'Assumptions (CSP)'!AM$2/10^9,0)</f>
        <v>0.1216768033</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0.1205882814</v>
      </c>
      <c r="AN3581" s="95">
        <f>IF($AM$3539&gt;0,'Assumptions (CSP)'!$V$14*Model!$AM$3539*'Assumptions (CSP)'!AM$2/10^9,0)</f>
        <v>0.1216768033</v>
      </c>
      <c r="AO3581" s="95">
        <f>IF($AM$3539&gt;0,'Assumptions (CSP)'!$V$14*Model!$AM$3539*'Assumptions (CSP)'!AN$2/10^9,0)</f>
        <v>0.1230980817</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0.1216768033</v>
      </c>
      <c r="AO3582" s="95">
        <f>IF($AN$3539&gt;0,'Assumptions (CSP)'!$V$14*Model!$AN$3539*'Assumptions (CSP)'!AN$2/10^9,0)</f>
        <v>0.1230980817</v>
      </c>
      <c r="AP3582" s="95">
        <f>IF($AN$3539&gt;0,'Assumptions (CSP)'!$V$14*Model!$AN$3539*'Assumptions (CSP)'!AO$2/10^9,0)</f>
        <v>0.124814121</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0.1230980817</v>
      </c>
      <c r="AP3583" s="95">
        <f>IF($AO$3539&gt;0,'Assumptions (CSP)'!$V$14*Model!$AO$3539*'Assumptions (CSP)'!AO$2/10^9,0)</f>
        <v>0.124814121</v>
      </c>
      <c r="AQ3583" s="95">
        <f>IF($AO$3539&gt;0,'Assumptions (CSP)'!$V$14*Model!$AO$3539*'Assumptions (CSP)'!AP$2/10^9,0)</f>
        <v>0.1263755528</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0.124814121</v>
      </c>
      <c r="AQ3584" s="95">
        <f>IF($AP$3539&gt;0,'Assumptions (CSP)'!$V$14*Model!$AP$3539*'Assumptions (CSP)'!AP$2/10^9,0)</f>
        <v>0.1263755528</v>
      </c>
      <c r="AR3584" s="95">
        <f>IF($AP$3539&gt;0,'Assumptions (CSP)'!$V$14*Model!$AP$3539*'Assumptions (CSP)'!AQ$2/10^9,0)</f>
        <v>0.1280691517</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0.1263755528</v>
      </c>
      <c r="AR3585" s="95">
        <f>IF($AQ$3539&gt;0,'Assumptions (CSP)'!$V$14*Model!$AQ$3539*'Assumptions (CSP)'!AQ$2/10^9,0)</f>
        <v>0.1280691517</v>
      </c>
      <c r="AS3585" s="95">
        <f>IF($AQ$3539&gt;0,'Assumptions (CSP)'!$V$14*Model!$AQ$3539*'Assumptions (CSP)'!AR$2/10^9,0)</f>
        <v>0.129962329</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0.1280691517</v>
      </c>
      <c r="AS3586" s="95">
        <f>IF($AR$3539&gt;0,'Assumptions (CSP)'!$V$14*Model!$AR$3539*'Assumptions (CSP)'!AR$2/10^9,0)</f>
        <v>0.129962329</v>
      </c>
      <c r="AT3586" s="95">
        <f>IF($AR$3539&gt;0,'Assumptions (CSP)'!$V$14*Model!$AR$3539*'Assumptions (CSP)'!AS$2/10^9,0)</f>
        <v>0.1321274829</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0.129962329</v>
      </c>
      <c r="AT3587" s="95">
        <f>IF($AS$3539&gt;0,'Assumptions (CSP)'!$V$14*Model!$AS$3539*'Assumptions (CSP)'!AS$2/10^9,0)</f>
        <v>0.1321274829</v>
      </c>
      <c r="AU3587" s="95">
        <f>IF($AS$3539&gt;0,'Assumptions (CSP)'!$V$14*Model!$AS$3539*'Assumptions (CSP)'!AT$2/10^9,0)</f>
        <v>0.1342647361</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0.1321274829</v>
      </c>
      <c r="AU3588" s="95">
        <f>IF($AT$3539&gt;0,'Assumptions (CSP)'!$V$14*Model!$AT$3539*'Assumptions (CSP)'!AT$2/10^9,0)</f>
        <v>0.1342647361</v>
      </c>
      <c r="AV3588" s="95">
        <f>IF($AT$3539&gt;0,'Assumptions (CSP)'!$V$14*Model!$AT$3539*'Assumptions (CSP)'!AU$2/10^9,0)</f>
        <v>0.1364992372</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0.1342647361</v>
      </c>
      <c r="AV3589" s="95">
        <f>IF($AU$3539&gt;0,'Assumptions (CSP)'!$V$14*Model!$AU$3539*'Assumptions (CSP)'!AU$2/10^9,0)</f>
        <v>0.1364992372</v>
      </c>
      <c r="AW3589" s="95">
        <f>IF($AU$3539&gt;0,'Assumptions (CSP)'!$V$14*Model!$AU$3539*'Assumptions (CSP)'!AV$2/10^9,0)</f>
        <v>0.1388352185</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0.1364992372</v>
      </c>
      <c r="AW3590" s="95">
        <f>IF($AV$3539&gt;0,'Assumptions (CSP)'!$V$14*Model!$AV$3539*'Assumptions (CSP)'!AV$2/10^9,0)</f>
        <v>0.1388352185</v>
      </c>
      <c r="AX3590" s="95">
        <f>IF($AV$3539&gt;0,'Assumptions (CSP)'!$V$14*Model!$AV$3539*'Assumptions (CSP)'!AW$2/10^9,0)</f>
        <v>0.1412103934</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0.1388352185</v>
      </c>
      <c r="AX3591" s="95">
        <f>IF($AW$3539&gt;0,'Assumptions (CSP)'!$V$14*Model!$AW$3539*'Assumptions (CSP)'!AW$2/10^9,0)</f>
        <v>0.1412103934</v>
      </c>
      <c r="AY3591" s="95">
        <f>IF($AW$3539&gt;0,'Assumptions (CSP)'!$V$14*Model!$AW$3539*'Assumptions (CSP)'!AX$2/10^9,0)</f>
        <v>0.1435574298</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0.1412103934</v>
      </c>
      <c r="AY3592" s="95">
        <f>IF($AX$3539&gt;0,'Assumptions (CSP)'!$V$14*Model!$AX$3539*'Assumptions (CSP)'!AX$2/10^9,0)</f>
        <v>0.1435574298</v>
      </c>
      <c r="AZ3592" s="95">
        <f>IF($AX$3539&gt;0,'Assumptions (CSP)'!$V$14*Model!$AX$3539*'Assumptions (CSP)'!AY$2/10^9,0)</f>
        <v>0.1458729997</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0.0884974508</v>
      </c>
      <c r="X3598" s="95">
        <f>'Assumptions (CSP)'!$V$5*Model!X3541</f>
        <v>0.1687648323</v>
      </c>
      <c r="Y3598" s="95">
        <f>'Assumptions (CSP)'!$V$5*Model!Y3541</f>
        <v>0.2486834511</v>
      </c>
      <c r="Z3598" s="95">
        <f>'Assumptions (CSP)'!$V$5*Model!Z3541</f>
        <v>0.2427414686</v>
      </c>
      <c r="AA3598" s="95">
        <f>'Assumptions (CSP)'!$V$5*Model!AA3541</f>
        <v>0.2363960413</v>
      </c>
      <c r="AB3598" s="95">
        <f>'Assumptions (CSP)'!$V$5*Model!AB3541</f>
        <v>0.2326918584</v>
      </c>
      <c r="AC3598" s="95">
        <f>'Assumptions (CSP)'!$V$5*Model!AC3541</f>
        <v>0.2285132226</v>
      </c>
      <c r="AD3598" s="95">
        <f>'Assumptions (CSP)'!$V$5*Model!AD3541</f>
        <v>0.2244907026</v>
      </c>
      <c r="AE3598" s="95">
        <f>'Assumptions (CSP)'!$V$5*Model!AE3541</f>
        <v>0.221471283</v>
      </c>
      <c r="AF3598" s="95">
        <f>'Assumptions (CSP)'!$V$5*Model!AF3541</f>
        <v>0.2174010432</v>
      </c>
      <c r="AG3598" s="95">
        <f>'Assumptions (CSP)'!$V$5*Model!AG3541</f>
        <v>0.2146430837</v>
      </c>
      <c r="AH3598" s="95">
        <f>'Assumptions (CSP)'!$V$5*Model!AH3541</f>
        <v>0.2138090762</v>
      </c>
      <c r="AI3598" s="95">
        <f>'Assumptions (CSP)'!$V$5*Model!AI3541</f>
        <v>0.2139386107</v>
      </c>
      <c r="AJ3598" s="95">
        <f>'Assumptions (CSP)'!$V$5*Model!AJ3541</f>
        <v>0.2146327918</v>
      </c>
      <c r="AK3598" s="95">
        <f>'Assumptions (CSP)'!$V$5*Model!AK3541</f>
        <v>0.2146191605</v>
      </c>
      <c r="AL3598" s="95">
        <f>'Assumptions (CSP)'!$V$5*Model!AL3541</f>
        <v>0.2157605764</v>
      </c>
      <c r="AM3598" s="95">
        <f>'Assumptions (CSP)'!$V$5*Model!AM3541</f>
        <v>0.2170589066</v>
      </c>
      <c r="AN3598" s="95">
        <f>'Assumptions (CSP)'!$V$5*Model!AN3541</f>
        <v>0.219018246</v>
      </c>
      <c r="AO3598" s="95">
        <f>'Assumptions (CSP)'!$V$5*Model!AO3541</f>
        <v>0.221576547</v>
      </c>
      <c r="AP3598" s="95">
        <f>'Assumptions (CSP)'!$V$5*Model!AP3541</f>
        <v>0.2246654179</v>
      </c>
      <c r="AQ3598" s="95">
        <f>'Assumptions (CSP)'!$V$5*Model!AQ3541</f>
        <v>0.2274759951</v>
      </c>
      <c r="AR3598" s="95">
        <f>'Assumptions (CSP)'!$V$5*Model!AR3541</f>
        <v>0.2305244731</v>
      </c>
      <c r="AS3598" s="95">
        <f>'Assumptions (CSP)'!$V$5*Model!AS3541</f>
        <v>0.2339321922</v>
      </c>
      <c r="AT3598" s="95">
        <f>'Assumptions (CSP)'!$V$5*Model!AT3541</f>
        <v>0.2378294692</v>
      </c>
      <c r="AU3598" s="95">
        <f>'Assumptions (CSP)'!$V$5*Model!AU3541</f>
        <v>0.241676525</v>
      </c>
      <c r="AV3598" s="95">
        <f>'Assumptions (CSP)'!$V$5*Model!AV3541</f>
        <v>0.2456986269</v>
      </c>
      <c r="AW3598" s="95">
        <f>'Assumptions (CSP)'!$V$5*Model!AW3541</f>
        <v>0.2499033933</v>
      </c>
      <c r="AX3598" s="95">
        <f>'Assumptions (CSP)'!$V$5*Model!AX3541</f>
        <v>0.2541787081</v>
      </c>
      <c r="AY3598" s="95">
        <f>'Assumptions (CSP)'!$V$5*Model!AY3541</f>
        <v>0.1722689157</v>
      </c>
      <c r="AZ3598" s="95">
        <f>'Assumptions (CSP)'!$V$5*Model!AZ3541</f>
        <v>0.08752379982</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0.05899830053</v>
      </c>
      <c r="X3599" s="95">
        <f>'Assumptions (CSP)'!$V$6*Model!X3541</f>
        <v>0.1125098882</v>
      </c>
      <c r="Y3599" s="95">
        <f>'Assumptions (CSP)'!$V$6*Model!Y3541</f>
        <v>0.1657889674</v>
      </c>
      <c r="Z3599" s="95">
        <f>'Assumptions (CSP)'!$V$6*Model!Z3541</f>
        <v>0.1618276457</v>
      </c>
      <c r="AA3599" s="95">
        <f>'Assumptions (CSP)'!$V$6*Model!AA3541</f>
        <v>0.1575973609</v>
      </c>
      <c r="AB3599" s="95">
        <f>'Assumptions (CSP)'!$V$6*Model!AB3541</f>
        <v>0.1551279056</v>
      </c>
      <c r="AC3599" s="95">
        <f>'Assumptions (CSP)'!$V$6*Model!AC3541</f>
        <v>0.1523421484</v>
      </c>
      <c r="AD3599" s="95">
        <f>'Assumptions (CSP)'!$V$6*Model!AD3541</f>
        <v>0.1496604684</v>
      </c>
      <c r="AE3599" s="95">
        <f>'Assumptions (CSP)'!$V$6*Model!AE3541</f>
        <v>0.147647522</v>
      </c>
      <c r="AF3599" s="95">
        <f>'Assumptions (CSP)'!$V$6*Model!AF3541</f>
        <v>0.1449340288</v>
      </c>
      <c r="AG3599" s="95">
        <f>'Assumptions (CSP)'!$V$6*Model!AG3541</f>
        <v>0.1430953891</v>
      </c>
      <c r="AH3599" s="95">
        <f>'Assumptions (CSP)'!$V$6*Model!AH3541</f>
        <v>0.1425393841</v>
      </c>
      <c r="AI3599" s="95">
        <f>'Assumptions (CSP)'!$V$6*Model!AI3541</f>
        <v>0.1426257404</v>
      </c>
      <c r="AJ3599" s="95">
        <f>'Assumptions (CSP)'!$V$6*Model!AJ3541</f>
        <v>0.1430885278</v>
      </c>
      <c r="AK3599" s="95">
        <f>'Assumptions (CSP)'!$V$6*Model!AK3541</f>
        <v>0.1430794403</v>
      </c>
      <c r="AL3599" s="95">
        <f>'Assumptions (CSP)'!$V$6*Model!AL3541</f>
        <v>0.1438403843</v>
      </c>
      <c r="AM3599" s="95">
        <f>'Assumptions (CSP)'!$V$6*Model!AM3541</f>
        <v>0.1447059377</v>
      </c>
      <c r="AN3599" s="95">
        <f>'Assumptions (CSP)'!$V$6*Model!AN3541</f>
        <v>0.146012164</v>
      </c>
      <c r="AO3599" s="95">
        <f>'Assumptions (CSP)'!$V$6*Model!AO3541</f>
        <v>0.147717698</v>
      </c>
      <c r="AP3599" s="95">
        <f>'Assumptions (CSP)'!$V$6*Model!AP3541</f>
        <v>0.1497769452</v>
      </c>
      <c r="AQ3599" s="95">
        <f>'Assumptions (CSP)'!$V$6*Model!AQ3541</f>
        <v>0.1516506634</v>
      </c>
      <c r="AR3599" s="95">
        <f>'Assumptions (CSP)'!$V$6*Model!AR3541</f>
        <v>0.1536829821</v>
      </c>
      <c r="AS3599" s="95">
        <f>'Assumptions (CSP)'!$V$6*Model!AS3541</f>
        <v>0.1559547948</v>
      </c>
      <c r="AT3599" s="95">
        <f>'Assumptions (CSP)'!$V$6*Model!AT3541</f>
        <v>0.1585529795</v>
      </c>
      <c r="AU3599" s="95">
        <f>'Assumptions (CSP)'!$V$6*Model!AU3541</f>
        <v>0.1611176833</v>
      </c>
      <c r="AV3599" s="95">
        <f>'Assumptions (CSP)'!$V$6*Model!AV3541</f>
        <v>0.1637990846</v>
      </c>
      <c r="AW3599" s="95">
        <f>'Assumptions (CSP)'!$V$6*Model!AW3541</f>
        <v>0.1666022622</v>
      </c>
      <c r="AX3599" s="95">
        <f>'Assumptions (CSP)'!$V$6*Model!AX3541</f>
        <v>0.1694524721</v>
      </c>
      <c r="AY3599" s="95">
        <f>'Assumptions (CSP)'!$V$6*Model!AY3541</f>
        <v>0.1148459438</v>
      </c>
      <c r="AZ3599" s="95">
        <f>'Assumptions (CSP)'!$V$6*Model!AZ3541</f>
        <v>0.05834919988</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-0.01303013195</v>
      </c>
      <c r="Y3600" s="95">
        <f t="array" ref="Y3600">SUM(IF(ISERROR(Y3601:Y3651),"",Y3601:Y3651))</f>
        <v>-0.02618477024</v>
      </c>
      <c r="Z3600" s="95">
        <f t="array" ref="Z3600">SUM(IF(ISERROR(Z3601:Z3651),"",Z3601:Z3651))</f>
        <v>-0.03950650182</v>
      </c>
      <c r="AA3600" s="95">
        <f t="array" ref="AA3600">SUM(IF(ISERROR(AA3601:AA3651),"",AA3601:AA3651))</f>
        <v>-0.05310290813</v>
      </c>
      <c r="AB3600" s="95">
        <f t="array" ref="AB3600">SUM(IF(ISERROR(AB3601:AB3651),"",AB3601:AB3651))</f>
        <v>-0.06708147341</v>
      </c>
      <c r="AC3600" s="95">
        <f t="array" ref="AC3600">SUM(IF(ISERROR(AC3601:AC3651),"",AC3601:AC3651))</f>
        <v>-0.08147230682</v>
      </c>
      <c r="AD3600" s="95">
        <f t="array" ref="AD3600">SUM(IF(ISERROR(AD3601:AD3651),"",AD3601:AD3651))</f>
        <v>-0.09632274685</v>
      </c>
      <c r="AE3600" s="95">
        <f t="array" ref="AE3600">SUM(IF(ISERROR(AE3601:AE3651),"",AE3601:AE3651))</f>
        <v>-0.1116911882</v>
      </c>
      <c r="AF3600" s="95">
        <f t="array" ref="AF3600">SUM(IF(ISERROR(AF3601:AF3651),"",AF3601:AF3651))</f>
        <v>-0.1276130145</v>
      </c>
      <c r="AG3600" s="95">
        <f t="array" ref="AG3600">SUM(IF(ISERROR(AG3601:AG3651),"",AG3601:AG3651))</f>
        <v>-0.1441162176</v>
      </c>
      <c r="AH3600" s="95">
        <f t="array" ref="AH3600">SUM(IF(ISERROR(AH3601:AH3651),"",AH3601:AH3651))</f>
        <v>-0.1612483176</v>
      </c>
      <c r="AI3600" s="95">
        <f t="array" ref="AI3600">SUM(IF(ISERROR(AI3601:AI3651),"",AI3601:AI3651))</f>
        <v>-0.1790735863</v>
      </c>
      <c r="AJ3600" s="95">
        <f t="array" ref="AJ3600">SUM(IF(ISERROR(AJ3601:AJ3651),"",AJ3601:AJ3651))</f>
        <v>-0.1976910553</v>
      </c>
      <c r="AK3600" s="95">
        <f t="array" ref="AK3600">SUM(IF(ISERROR(AK3601:AK3651),"",AK3601:AK3651))</f>
        <v>-0.2171926921</v>
      </c>
      <c r="AL3600" s="95">
        <f t="array" ref="AL3600">SUM(IF(ISERROR(AL3601:AL3651),"",AL3601:AL3651))</f>
        <v>-0.2376334077</v>
      </c>
      <c r="AM3600" s="95">
        <f t="array" ref="AM3600">SUM(IF(ISERROR(AM3601:AM3651),"",AM3601:AM3651))</f>
        <v>-0.2329365219</v>
      </c>
      <c r="AN3600" s="95">
        <f t="array" ref="AN3600">SUM(IF(ISERROR(AN3601:AN3651),"",AN3601:AN3651))</f>
        <v>-0.2290464918</v>
      </c>
      <c r="AO3600" s="95">
        <f t="array" ref="AO3600">SUM(IF(ISERROR(AO3601:AO3651),"",AO3601:AO3651))</f>
        <v>-0.2259591359</v>
      </c>
      <c r="AP3600" s="95">
        <f t="array" ref="AP3600">SUM(IF(ISERROR(AP3601:AP3651),"",AP3601:AP3651))</f>
        <v>-0.223535006</v>
      </c>
      <c r="AQ3600" s="95">
        <f t="array" ref="AQ3600">SUM(IF(ISERROR(AQ3601:AQ3651),"",AQ3601:AQ3651))</f>
        <v>-0.221644357</v>
      </c>
      <c r="AR3600" s="95">
        <f t="array" ref="AR3600">SUM(IF(ISERROR(AR3601:AR3651),"",AR3601:AR3651))</f>
        <v>-0.2203019443</v>
      </c>
      <c r="AS3600" s="95">
        <f t="array" ref="AS3600">SUM(IF(ISERROR(AS3601:AS3651),"",AS3601:AS3651))</f>
        <v>-0.2194858493</v>
      </c>
      <c r="AT3600" s="95">
        <f t="array" ref="AT3600">SUM(IF(ISERROR(AT3601:AT3651),"",AT3601:AT3651))</f>
        <v>-0.219152748</v>
      </c>
      <c r="AU3600" s="95">
        <f t="array" ref="AU3600">SUM(IF(ISERROR(AU3601:AU3651),"",AU3601:AU3651))</f>
        <v>-0.2193210673</v>
      </c>
      <c r="AV3600" s="95">
        <f t="array" ref="AV3600">SUM(IF(ISERROR(AV3601:AV3651),"",AV3601:AV3651))</f>
        <v>-0.2200237719</v>
      </c>
      <c r="AW3600" s="95">
        <f t="array" ref="AW3600">SUM(IF(ISERROR(AW3601:AW3651),"",AW3601:AW3651))</f>
        <v>-0.221255989</v>
      </c>
      <c r="AX3600" s="95">
        <f t="array" ref="AX3600">SUM(IF(ISERROR(AX3601:AX3651),"",AX3601:AX3651))</f>
        <v>-0.2229787089</v>
      </c>
      <c r="AY3600" s="95">
        <f t="array" ref="AY3600">SUM(IF(ISERROR(AY3601:AY3651),"",AY3601:AY3651))</f>
        <v>-0.225089369</v>
      </c>
      <c r="AZ3600" s="95">
        <f t="array" ref="AZ3600">SUM(IF(ISERROR(AZ3601:AZ3651),"",AZ3601:AZ3651))</f>
        <v>-0.2275005878</v>
      </c>
      <c r="BA3600" s="95">
        <f t="array" ref="BA3600">SUM(IF(ISERROR(BA3601:BA3651),"",BA3601:BA3651))</f>
        <v>-0.2296300754</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-0.01303013195</v>
      </c>
      <c r="Y3622" s="95">
        <f>IF($X$3539&gt;0,PPMT('Assumptions (CSP)'!$V$7,Model!X$1,'Assumptions (CSP)'!$V$10,'Assumptions (CSP)'!$V$5*Model!$X$3539*AVERAGE('Assumptions (CSP)'!$T$2:$V$2)/10^9),0)</f>
        <v>-0.01364906322</v>
      </c>
      <c r="Z3622" s="95">
        <f>IF($X$3539&gt;0,PPMT('Assumptions (CSP)'!$V$7,Model!Y$1,'Assumptions (CSP)'!$V$10,'Assumptions (CSP)'!$V$5*Model!$X$3539*AVERAGE('Assumptions (CSP)'!$T$2:$V$2)/10^9),0)</f>
        <v>-0.01429739373</v>
      </c>
      <c r="AA3622" s="95">
        <f>IF($X$3539&gt;0,PPMT('Assumptions (CSP)'!$V$7,Model!Z$1,'Assumptions (CSP)'!$V$10,'Assumptions (CSP)'!$V$5*Model!$X$3539*AVERAGE('Assumptions (CSP)'!$T$2:$V$2)/10^9),0)</f>
        <v>-0.01497651993</v>
      </c>
      <c r="AB3622" s="95">
        <f>IF($X$3539&gt;0,PPMT('Assumptions (CSP)'!$V$7,Model!AA$1,'Assumptions (CSP)'!$V$10,'Assumptions (CSP)'!$V$5*Model!$X$3539*AVERAGE('Assumptions (CSP)'!$T$2:$V$2)/10^9),0)</f>
        <v>-0.01568790462</v>
      </c>
      <c r="AC3622" s="95">
        <f>IF($X$3539&gt;0,PPMT('Assumptions (CSP)'!$V$7,Model!AB$1,'Assumptions (CSP)'!$V$10,'Assumptions (CSP)'!$V$5*Model!$X$3539*AVERAGE('Assumptions (CSP)'!$T$2:$V$2)/10^9),0)</f>
        <v>-0.01643308009</v>
      </c>
      <c r="AD3622" s="95">
        <f>IF($X$3539&gt;0,PPMT('Assumptions (CSP)'!$V$7,Model!AC$1,'Assumptions (CSP)'!$V$10,'Assumptions (CSP)'!$V$5*Model!$X$3539*AVERAGE('Assumptions (CSP)'!$T$2:$V$2)/10^9),0)</f>
        <v>-0.0172136514</v>
      </c>
      <c r="AE3622" s="95">
        <f>IF($X$3539&gt;0,PPMT('Assumptions (CSP)'!$V$7,Model!AD$1,'Assumptions (CSP)'!$V$10,'Assumptions (CSP)'!$V$5*Model!$X$3539*AVERAGE('Assumptions (CSP)'!$T$2:$V$2)/10^9),0)</f>
        <v>-0.01803129984</v>
      </c>
      <c r="AF3622" s="95">
        <f>IF($X$3539&gt;0,PPMT('Assumptions (CSP)'!$V$7,Model!AE$1,'Assumptions (CSP)'!$V$10,'Assumptions (CSP)'!$V$5*Model!$X$3539*AVERAGE('Assumptions (CSP)'!$T$2:$V$2)/10^9),0)</f>
        <v>-0.01888778658</v>
      </c>
      <c r="AG3622" s="95">
        <f>IF($X$3539&gt;0,PPMT('Assumptions (CSP)'!$V$7,Model!AF$1,'Assumptions (CSP)'!$V$10,'Assumptions (CSP)'!$V$5*Model!$X$3539*AVERAGE('Assumptions (CSP)'!$T$2:$V$2)/10^9),0)</f>
        <v>-0.01978495645</v>
      </c>
      <c r="AH3622" s="95">
        <f>IF($X$3539&gt;0,PPMT('Assumptions (CSP)'!$V$7,Model!AG$1,'Assumptions (CSP)'!$V$10,'Assumptions (CSP)'!$V$5*Model!$X$3539*AVERAGE('Assumptions (CSP)'!$T$2:$V$2)/10^9),0)</f>
        <v>-0.02072474188</v>
      </c>
      <c r="AI3622" s="95">
        <f>IF($X$3539&gt;0,PPMT('Assumptions (CSP)'!$V$7,Model!AH$1,'Assumptions (CSP)'!$V$10,'Assumptions (CSP)'!$V$5*Model!$X$3539*AVERAGE('Assumptions (CSP)'!$T$2:$V$2)/10^9),0)</f>
        <v>-0.02170916712</v>
      </c>
      <c r="AJ3622" s="95">
        <f>IF($X$3539&gt;0,PPMT('Assumptions (CSP)'!$V$7,Model!AI$1,'Assumptions (CSP)'!$V$10,'Assumptions (CSP)'!$V$5*Model!$X$3539*AVERAGE('Assumptions (CSP)'!$T$2:$V$2)/10^9),0)</f>
        <v>-0.02274035255</v>
      </c>
      <c r="AK3622" s="95">
        <f>IF($X$3539&gt;0,PPMT('Assumptions (CSP)'!$V$7,Model!AJ$1,'Assumptions (CSP)'!$V$10,'Assumptions (CSP)'!$V$5*Model!$X$3539*AVERAGE('Assumptions (CSP)'!$T$2:$V$2)/10^9),0)</f>
        <v>-0.0238205193</v>
      </c>
      <c r="AL3622" s="95">
        <f>IF($X$3539&gt;0,PPMT('Assumptions (CSP)'!$V$7,Model!AK$1,'Assumptions (CSP)'!$V$10,'Assumptions (CSP)'!$V$5*Model!$X$3539*AVERAGE('Assumptions (CSP)'!$T$2:$V$2)/10^9),0)</f>
        <v>-0.02495199397</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-0.01253570702</v>
      </c>
      <c r="Z3623" s="95">
        <f>IF($Y$3539&gt;0,PPMT('Assumptions (CSP)'!$V$7,Model!X$1,'Assumptions (CSP)'!$V$10,'Assumptions (CSP)'!$V$5*Model!$Y$3539*AVERAGE('Assumptions (CSP)'!$U$2:$W$2)/10^9),0)</f>
        <v>-0.0131311531</v>
      </c>
      <c r="AA3623" s="95">
        <f>IF($Y$3539&gt;0,PPMT('Assumptions (CSP)'!$V$7,Model!Y$1,'Assumptions (CSP)'!$V$10,'Assumptions (CSP)'!$V$5*Model!$Y$3539*AVERAGE('Assumptions (CSP)'!$U$2:$W$2)/10^9),0)</f>
        <v>-0.01375488287</v>
      </c>
      <c r="AB3623" s="95">
        <f>IF($Y$3539&gt;0,PPMT('Assumptions (CSP)'!$V$7,Model!Z$1,'Assumptions (CSP)'!$V$10,'Assumptions (CSP)'!$V$5*Model!$Y$3539*AVERAGE('Assumptions (CSP)'!$U$2:$W$2)/10^9),0)</f>
        <v>-0.01440823981</v>
      </c>
      <c r="AC3623" s="95">
        <f>IF($Y$3539&gt;0,PPMT('Assumptions (CSP)'!$V$7,Model!AA$1,'Assumptions (CSP)'!$V$10,'Assumptions (CSP)'!$V$5*Model!$Y$3539*AVERAGE('Assumptions (CSP)'!$U$2:$W$2)/10^9),0)</f>
        <v>-0.0150926312</v>
      </c>
      <c r="AD3623" s="95">
        <f>IF($Y$3539&gt;0,PPMT('Assumptions (CSP)'!$V$7,Model!AB$1,'Assumptions (CSP)'!$V$10,'Assumptions (CSP)'!$V$5*Model!$Y$3539*AVERAGE('Assumptions (CSP)'!$U$2:$W$2)/10^9),0)</f>
        <v>-0.01580953118</v>
      </c>
      <c r="AE3623" s="95">
        <f>IF($Y$3539&gt;0,PPMT('Assumptions (CSP)'!$V$7,Model!AC$1,'Assumptions (CSP)'!$V$10,'Assumptions (CSP)'!$V$5*Model!$Y$3539*AVERAGE('Assumptions (CSP)'!$U$2:$W$2)/10^9),0)</f>
        <v>-0.01656048392</v>
      </c>
      <c r="AF3623" s="95">
        <f>IF($Y$3539&gt;0,PPMT('Assumptions (CSP)'!$V$7,Model!AD$1,'Assumptions (CSP)'!$V$10,'Assumptions (CSP)'!$V$5*Model!$Y$3539*AVERAGE('Assumptions (CSP)'!$U$2:$W$2)/10^9),0)</f>
        <v>-0.0173471069</v>
      </c>
      <c r="AG3623" s="95">
        <f>IF($Y$3539&gt;0,PPMT('Assumptions (CSP)'!$V$7,Model!AE$1,'Assumptions (CSP)'!$V$10,'Assumptions (CSP)'!$V$5*Model!$Y$3539*AVERAGE('Assumptions (CSP)'!$U$2:$W$2)/10^9),0)</f>
        <v>-0.01817109448</v>
      </c>
      <c r="AH3623" s="95">
        <f>IF($Y$3539&gt;0,PPMT('Assumptions (CSP)'!$V$7,Model!AF$1,'Assumptions (CSP)'!$V$10,'Assumptions (CSP)'!$V$5*Model!$Y$3539*AVERAGE('Assumptions (CSP)'!$U$2:$W$2)/10^9),0)</f>
        <v>-0.01903422147</v>
      </c>
      <c r="AI3623" s="95">
        <f>IF($Y$3539&gt;0,PPMT('Assumptions (CSP)'!$V$7,Model!AG$1,'Assumptions (CSP)'!$V$10,'Assumptions (CSP)'!$V$5*Model!$Y$3539*AVERAGE('Assumptions (CSP)'!$U$2:$W$2)/10^9),0)</f>
        <v>-0.01993834699</v>
      </c>
      <c r="AJ3623" s="95">
        <f>IF($Y$3539&gt;0,PPMT('Assumptions (CSP)'!$V$7,Model!AH$1,'Assumptions (CSP)'!$V$10,'Assumptions (CSP)'!$V$5*Model!$Y$3539*AVERAGE('Assumptions (CSP)'!$U$2:$W$2)/10^9),0)</f>
        <v>-0.02088541847</v>
      </c>
      <c r="AK3623" s="95">
        <f>IF($Y$3539&gt;0,PPMT('Assumptions (CSP)'!$V$7,Model!AI$1,'Assumptions (CSP)'!$V$10,'Assumptions (CSP)'!$V$5*Model!$Y$3539*AVERAGE('Assumptions (CSP)'!$U$2:$W$2)/10^9),0)</f>
        <v>-0.02187747585</v>
      </c>
      <c r="AL3623" s="95">
        <f>IF($Y$3539&gt;0,PPMT('Assumptions (CSP)'!$V$7,Model!AJ$1,'Assumptions (CSP)'!$V$10,'Assumptions (CSP)'!$V$5*Model!$Y$3539*AVERAGE('Assumptions (CSP)'!$U$2:$W$2)/10^9),0)</f>
        <v>-0.02291665595</v>
      </c>
      <c r="AM3623" s="95">
        <f>IF($Y$3539&gt;0,PPMT('Assumptions (CSP)'!$V$7,Model!AK$1,'Assumptions (CSP)'!$V$10,'Assumptions (CSP)'!$V$5*Model!$Y$3539*AVERAGE('Assumptions (CSP)'!$U$2:$W$2)/10^9),0)</f>
        <v>-0.02400519711</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-0.01207795499</v>
      </c>
      <c r="AA3624" s="95">
        <f>IF($Z$3539&gt;0,PPMT('Assumptions (CSP)'!$V$7,Model!X$1,'Assumptions (CSP)'!$V$10,'Assumptions (CSP)'!$V$5*Model!$Z$3539*AVERAGE('Assumptions (CSP)'!$V$2:$X$2)/10^9),0)</f>
        <v>-0.01265165785</v>
      </c>
      <c r="AB3624" s="95">
        <f>IF($Z$3539&gt;0,PPMT('Assumptions (CSP)'!$V$7,Model!Y$1,'Assumptions (CSP)'!$V$10,'Assumptions (CSP)'!$V$5*Model!$Z$3539*AVERAGE('Assumptions (CSP)'!$V$2:$X$2)/10^9),0)</f>
        <v>-0.0132526116</v>
      </c>
      <c r="AC3624" s="95">
        <f>IF($Z$3539&gt;0,PPMT('Assumptions (CSP)'!$V$7,Model!Z$1,'Assumptions (CSP)'!$V$10,'Assumptions (CSP)'!$V$5*Model!$Z$3539*AVERAGE('Assumptions (CSP)'!$V$2:$X$2)/10^9),0)</f>
        <v>-0.01388211065</v>
      </c>
      <c r="AD3624" s="95">
        <f>IF($Z$3539&gt;0,PPMT('Assumptions (CSP)'!$V$7,Model!AA$1,'Assumptions (CSP)'!$V$10,'Assumptions (CSP)'!$V$5*Model!$Z$3539*AVERAGE('Assumptions (CSP)'!$V$2:$X$2)/10^9),0)</f>
        <v>-0.01454151091</v>
      </c>
      <c r="AE3624" s="95">
        <f>IF($Z$3539&gt;0,PPMT('Assumptions (CSP)'!$V$7,Model!AB$1,'Assumptions (CSP)'!$V$10,'Assumptions (CSP)'!$V$5*Model!$Z$3539*AVERAGE('Assumptions (CSP)'!$V$2:$X$2)/10^9),0)</f>
        <v>-0.01523223268</v>
      </c>
      <c r="AF3624" s="95">
        <f>IF($Z$3539&gt;0,PPMT('Assumptions (CSP)'!$V$7,Model!AC$1,'Assumptions (CSP)'!$V$10,'Assumptions (CSP)'!$V$5*Model!$Z$3539*AVERAGE('Assumptions (CSP)'!$V$2:$X$2)/10^9),0)</f>
        <v>-0.01595576373</v>
      </c>
      <c r="AG3624" s="95">
        <f>IF($Z$3539&gt;0,PPMT('Assumptions (CSP)'!$V$7,Model!AD$1,'Assumptions (CSP)'!$V$10,'Assumptions (CSP)'!$V$5*Model!$Z$3539*AVERAGE('Assumptions (CSP)'!$V$2:$X$2)/10^9),0)</f>
        <v>-0.01671366251</v>
      </c>
      <c r="AH3624" s="95">
        <f>IF($Z$3539&gt;0,PPMT('Assumptions (CSP)'!$V$7,Model!AE$1,'Assumptions (CSP)'!$V$10,'Assumptions (CSP)'!$V$5*Model!$Z$3539*AVERAGE('Assumptions (CSP)'!$V$2:$X$2)/10^9),0)</f>
        <v>-0.01750756147</v>
      </c>
      <c r="AI3624" s="95">
        <f>IF($Z$3539&gt;0,PPMT('Assumptions (CSP)'!$V$7,Model!AF$1,'Assumptions (CSP)'!$V$10,'Assumptions (CSP)'!$V$5*Model!$Z$3539*AVERAGE('Assumptions (CSP)'!$V$2:$X$2)/10^9),0)</f>
        <v>-0.01833917064</v>
      </c>
      <c r="AJ3624" s="95">
        <f>IF($Z$3539&gt;0,PPMT('Assumptions (CSP)'!$V$7,Model!AG$1,'Assumptions (CSP)'!$V$10,'Assumptions (CSP)'!$V$5*Model!$Z$3539*AVERAGE('Assumptions (CSP)'!$V$2:$X$2)/10^9),0)</f>
        <v>-0.01921028125</v>
      </c>
      <c r="AK3624" s="95">
        <f>IF($Z$3539&gt;0,PPMT('Assumptions (CSP)'!$V$7,Model!AH$1,'Assumptions (CSP)'!$V$10,'Assumptions (CSP)'!$V$5*Model!$Z$3539*AVERAGE('Assumptions (CSP)'!$V$2:$X$2)/10^9),0)</f>
        <v>-0.02012276961</v>
      </c>
      <c r="AL3624" s="95">
        <f>IF($Z$3539&gt;0,PPMT('Assumptions (CSP)'!$V$7,Model!AI$1,'Assumptions (CSP)'!$V$10,'Assumptions (CSP)'!$V$5*Model!$Z$3539*AVERAGE('Assumptions (CSP)'!$V$2:$X$2)/10^9),0)</f>
        <v>-0.02107860117</v>
      </c>
      <c r="AM3624" s="95">
        <f>IF($Z$3539&gt;0,PPMT('Assumptions (CSP)'!$V$7,Model!AJ$1,'Assumptions (CSP)'!$V$10,'Assumptions (CSP)'!$V$5*Model!$Z$3539*AVERAGE('Assumptions (CSP)'!$V$2:$X$2)/10^9),0)</f>
        <v>-0.02207983472</v>
      </c>
      <c r="AN3624" s="95">
        <f>IF($Z$3539&gt;0,PPMT('Assumptions (CSP)'!$V$7,Model!AK$1,'Assumptions (CSP)'!$V$10,'Assumptions (CSP)'!$V$5*Model!$Z$3539*AVERAGE('Assumptions (CSP)'!$V$2:$X$2)/10^9),0)</f>
        <v>-0.02312862687</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-0.01171984748</v>
      </c>
      <c r="AB3625" s="95">
        <f>IF($AA$3539&gt;0,PPMT('Assumptions (CSP)'!$V$7,Model!X$1,'Assumptions (CSP)'!$V$10,'Assumptions (CSP)'!$V$5*Model!$AA$3539*AVERAGE('Assumptions (CSP)'!$W$2:$Y$2)/10^9),0)</f>
        <v>-0.01227654023</v>
      </c>
      <c r="AC3625" s="95">
        <f>IF($AA$3539&gt;0,PPMT('Assumptions (CSP)'!$V$7,Model!Y$1,'Assumptions (CSP)'!$V$10,'Assumptions (CSP)'!$V$5*Model!$AA$3539*AVERAGE('Assumptions (CSP)'!$W$2:$Y$2)/10^9),0)</f>
        <v>-0.01285967589</v>
      </c>
      <c r="AD3625" s="95">
        <f>IF($AA$3539&gt;0,PPMT('Assumptions (CSP)'!$V$7,Model!Z$1,'Assumptions (CSP)'!$V$10,'Assumptions (CSP)'!$V$5*Model!$AA$3539*AVERAGE('Assumptions (CSP)'!$W$2:$Y$2)/10^9),0)</f>
        <v>-0.0134705105</v>
      </c>
      <c r="AE3625" s="95">
        <f>IF($AA$3539&gt;0,PPMT('Assumptions (CSP)'!$V$7,Model!AA$1,'Assumptions (CSP)'!$V$10,'Assumptions (CSP)'!$V$5*Model!$AA$3539*AVERAGE('Assumptions (CSP)'!$W$2:$Y$2)/10^9),0)</f>
        <v>-0.01411035975</v>
      </c>
      <c r="AF3625" s="95">
        <f>IF($AA$3539&gt;0,PPMT('Assumptions (CSP)'!$V$7,Model!AB$1,'Assumptions (CSP)'!$V$10,'Assumptions (CSP)'!$V$5*Model!$AA$3539*AVERAGE('Assumptions (CSP)'!$W$2:$Y$2)/10^9),0)</f>
        <v>-0.01478060183</v>
      </c>
      <c r="AG3625" s="95">
        <f>IF($AA$3539&gt;0,PPMT('Assumptions (CSP)'!$V$7,Model!AC$1,'Assumptions (CSP)'!$V$10,'Assumptions (CSP)'!$V$5*Model!$AA$3539*AVERAGE('Assumptions (CSP)'!$W$2:$Y$2)/10^9),0)</f>
        <v>-0.01548268042</v>
      </c>
      <c r="AH3625" s="95">
        <f>IF($AA$3539&gt;0,PPMT('Assumptions (CSP)'!$V$7,Model!AD$1,'Assumptions (CSP)'!$V$10,'Assumptions (CSP)'!$V$5*Model!$AA$3539*AVERAGE('Assumptions (CSP)'!$W$2:$Y$2)/10^9),0)</f>
        <v>-0.01621810774</v>
      </c>
      <c r="AI3625" s="95">
        <f>IF($AA$3539&gt;0,PPMT('Assumptions (CSP)'!$V$7,Model!AE$1,'Assumptions (CSP)'!$V$10,'Assumptions (CSP)'!$V$5*Model!$AA$3539*AVERAGE('Assumptions (CSP)'!$W$2:$Y$2)/10^9),0)</f>
        <v>-0.01698846786</v>
      </c>
      <c r="AJ3625" s="95">
        <f>IF($AA$3539&gt;0,PPMT('Assumptions (CSP)'!$V$7,Model!AF$1,'Assumptions (CSP)'!$V$10,'Assumptions (CSP)'!$V$5*Model!$AA$3539*AVERAGE('Assumptions (CSP)'!$W$2:$Y$2)/10^9),0)</f>
        <v>-0.01779542008</v>
      </c>
      <c r="AK3625" s="95">
        <f>IF($AA$3539&gt;0,PPMT('Assumptions (CSP)'!$V$7,Model!AG$1,'Assumptions (CSP)'!$V$10,'Assumptions (CSP)'!$V$5*Model!$AA$3539*AVERAGE('Assumptions (CSP)'!$W$2:$Y$2)/10^9),0)</f>
        <v>-0.01864070254</v>
      </c>
      <c r="AL3625" s="95">
        <f>IF($AA$3539&gt;0,PPMT('Assumptions (CSP)'!$V$7,Model!AH$1,'Assumptions (CSP)'!$V$10,'Assumptions (CSP)'!$V$5*Model!$AA$3539*AVERAGE('Assumptions (CSP)'!$W$2:$Y$2)/10^9),0)</f>
        <v>-0.01952613591</v>
      </c>
      <c r="AM3625" s="95">
        <f>IF($AA$3539&gt;0,PPMT('Assumptions (CSP)'!$V$7,Model!AI$1,'Assumptions (CSP)'!$V$10,'Assumptions (CSP)'!$V$5*Model!$AA$3539*AVERAGE('Assumptions (CSP)'!$W$2:$Y$2)/10^9),0)</f>
        <v>-0.02045362736</v>
      </c>
      <c r="AN3625" s="95">
        <f>IF($AA$3539&gt;0,PPMT('Assumptions (CSP)'!$V$7,Model!AJ$1,'Assumptions (CSP)'!$V$10,'Assumptions (CSP)'!$V$5*Model!$AA$3539*AVERAGE('Assumptions (CSP)'!$W$2:$Y$2)/10^9),0)</f>
        <v>-0.02142517466</v>
      </c>
      <c r="AO3625" s="95">
        <f>IF($AA$3539&gt;0,PPMT('Assumptions (CSP)'!$V$7,Model!AK$1,'Assumptions (CSP)'!$V$10,'Assumptions (CSP)'!$V$5*Model!$AA$3539*AVERAGE('Assumptions (CSP)'!$W$2:$Y$2)/10^9),0)</f>
        <v>-0.02244287046</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-0.01145617714</v>
      </c>
      <c r="AC3626" s="95">
        <f>IF($AB$3539&gt;0,PPMT('Assumptions (CSP)'!$V$7,Model!X$1,'Assumptions (CSP)'!$V$10,'Assumptions (CSP)'!$V$5*Model!$AB$3539*AVERAGE('Assumptions (CSP)'!$X$2:$Z$2)/10^9),0)</f>
        <v>-0.01200034556</v>
      </c>
      <c r="AD3626" s="95">
        <f>IF($AB$3539&gt;0,PPMT('Assumptions (CSP)'!$V$7,Model!Y$1,'Assumptions (CSP)'!$V$10,'Assumptions (CSP)'!$V$5*Model!$AB$3539*AVERAGE('Assumptions (CSP)'!$X$2:$Z$2)/10^9),0)</f>
        <v>-0.01257036197</v>
      </c>
      <c r="AE3626" s="95">
        <f>IF($AB$3539&gt;0,PPMT('Assumptions (CSP)'!$V$7,Model!Z$1,'Assumptions (CSP)'!$V$10,'Assumptions (CSP)'!$V$5*Model!$AB$3539*AVERAGE('Assumptions (CSP)'!$X$2:$Z$2)/10^9),0)</f>
        <v>-0.01316745416</v>
      </c>
      <c r="AF3626" s="95">
        <f>IF($AB$3539&gt;0,PPMT('Assumptions (CSP)'!$V$7,Model!AA$1,'Assumptions (CSP)'!$V$10,'Assumptions (CSP)'!$V$5*Model!$AB$3539*AVERAGE('Assumptions (CSP)'!$X$2:$Z$2)/10^9),0)</f>
        <v>-0.01379290824</v>
      </c>
      <c r="AG3626" s="95">
        <f>IF($AB$3539&gt;0,PPMT('Assumptions (CSP)'!$V$7,Model!AB$1,'Assumptions (CSP)'!$V$10,'Assumptions (CSP)'!$V$5*Model!$AB$3539*AVERAGE('Assumptions (CSP)'!$X$2:$Z$2)/10^9),0)</f>
        <v>-0.01444807138</v>
      </c>
      <c r="AH3626" s="95">
        <f>IF($AB$3539&gt;0,PPMT('Assumptions (CSP)'!$V$7,Model!AC$1,'Assumptions (CSP)'!$V$10,'Assumptions (CSP)'!$V$5*Model!$AB$3539*AVERAGE('Assumptions (CSP)'!$X$2:$Z$2)/10^9),0)</f>
        <v>-0.01513435477</v>
      </c>
      <c r="AI3626" s="95">
        <f>IF($AB$3539&gt;0,PPMT('Assumptions (CSP)'!$V$7,Model!AD$1,'Assumptions (CSP)'!$V$10,'Assumptions (CSP)'!$V$5*Model!$AB$3539*AVERAGE('Assumptions (CSP)'!$X$2:$Z$2)/10^9),0)</f>
        <v>-0.01585323662</v>
      </c>
      <c r="AJ3626" s="95">
        <f>IF($AB$3539&gt;0,PPMT('Assumptions (CSP)'!$V$7,Model!AE$1,'Assumptions (CSP)'!$V$10,'Assumptions (CSP)'!$V$5*Model!$AB$3539*AVERAGE('Assumptions (CSP)'!$X$2:$Z$2)/10^9),0)</f>
        <v>-0.01660626536</v>
      </c>
      <c r="AK3626" s="95">
        <f>IF($AB$3539&gt;0,PPMT('Assumptions (CSP)'!$V$7,Model!AF$1,'Assumptions (CSP)'!$V$10,'Assumptions (CSP)'!$V$5*Model!$AB$3539*AVERAGE('Assumptions (CSP)'!$X$2:$Z$2)/10^9),0)</f>
        <v>-0.01739506296</v>
      </c>
      <c r="AL3626" s="95">
        <f>IF($AB$3539&gt;0,PPMT('Assumptions (CSP)'!$V$7,Model!AG$1,'Assumptions (CSP)'!$V$10,'Assumptions (CSP)'!$V$5*Model!$AB$3539*AVERAGE('Assumptions (CSP)'!$X$2:$Z$2)/10^9),0)</f>
        <v>-0.01822132845</v>
      </c>
      <c r="AM3626" s="95">
        <f>IF($AB$3539&gt;0,PPMT('Assumptions (CSP)'!$V$7,Model!AH$1,'Assumptions (CSP)'!$V$10,'Assumptions (CSP)'!$V$5*Model!$AB$3539*AVERAGE('Assumptions (CSP)'!$X$2:$Z$2)/10^9),0)</f>
        <v>-0.01908684155</v>
      </c>
      <c r="AN3626" s="95">
        <f>IF($AB$3539&gt;0,PPMT('Assumptions (CSP)'!$V$7,Model!AI$1,'Assumptions (CSP)'!$V$10,'Assumptions (CSP)'!$V$5*Model!$AB$3539*AVERAGE('Assumptions (CSP)'!$X$2:$Z$2)/10^9),0)</f>
        <v>-0.01999346653</v>
      </c>
      <c r="AO3626" s="95">
        <f>IF($AB$3539&gt;0,PPMT('Assumptions (CSP)'!$V$7,Model!AJ$1,'Assumptions (CSP)'!$V$10,'Assumptions (CSP)'!$V$5*Model!$AB$3539*AVERAGE('Assumptions (CSP)'!$X$2:$Z$2)/10^9),0)</f>
        <v>-0.02094315619</v>
      </c>
      <c r="AP3626" s="95">
        <f>IF($AB$3539&gt;0,PPMT('Assumptions (CSP)'!$V$7,Model!AK$1,'Assumptions (CSP)'!$V$10,'Assumptions (CSP)'!$V$5*Model!$AB$3539*AVERAGE('Assumptions (CSP)'!$X$2:$Z$2)/10^9),0)</f>
        <v>-0.02193795611</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-0.01120446343</v>
      </c>
      <c r="AD3627" s="95">
        <f>IF($AC$3539&gt;0,PPMT('Assumptions (CSP)'!$V$7,Model!X$1,'Assumptions (CSP)'!$V$10,'Assumptions (CSP)'!$V$5*Model!$AC$3539*AVERAGE('Assumptions (CSP)'!$Y$2:$AA$2)/10^9),0)</f>
        <v>-0.01173667544</v>
      </c>
      <c r="AE3627" s="95">
        <f>IF($AC$3539&gt;0,PPMT('Assumptions (CSP)'!$V$7,Model!Y$1,'Assumptions (CSP)'!$V$10,'Assumptions (CSP)'!$V$5*Model!$AC$3539*AVERAGE('Assumptions (CSP)'!$Y$2:$AA$2)/10^9),0)</f>
        <v>-0.01229416752</v>
      </c>
      <c r="AF3627" s="95">
        <f>IF($AC$3539&gt;0,PPMT('Assumptions (CSP)'!$V$7,Model!Z$1,'Assumptions (CSP)'!$V$10,'Assumptions (CSP)'!$V$5*Model!$AC$3539*AVERAGE('Assumptions (CSP)'!$Y$2:$AA$2)/10^9),0)</f>
        <v>-0.01287814048</v>
      </c>
      <c r="AG3627" s="95">
        <f>IF($AC$3539&gt;0,PPMT('Assumptions (CSP)'!$V$7,Model!AA$1,'Assumptions (CSP)'!$V$10,'Assumptions (CSP)'!$V$5*Model!$AC$3539*AVERAGE('Assumptions (CSP)'!$Y$2:$AA$2)/10^9),0)</f>
        <v>-0.01348985215</v>
      </c>
      <c r="AH3627" s="95">
        <f>IF($AC$3539&gt;0,PPMT('Assumptions (CSP)'!$V$7,Model!AB$1,'Assumptions (CSP)'!$V$10,'Assumptions (CSP)'!$V$5*Model!$AC$3539*AVERAGE('Assumptions (CSP)'!$Y$2:$AA$2)/10^9),0)</f>
        <v>-0.01413062013</v>
      </c>
      <c r="AI3627" s="95">
        <f>IF($AC$3539&gt;0,PPMT('Assumptions (CSP)'!$V$7,Model!AC$1,'Assumptions (CSP)'!$V$10,'Assumptions (CSP)'!$V$5*Model!$AC$3539*AVERAGE('Assumptions (CSP)'!$Y$2:$AA$2)/10^9),0)</f>
        <v>-0.01480182458</v>
      </c>
      <c r="AJ3627" s="95">
        <f>IF($AC$3539&gt;0,PPMT('Assumptions (CSP)'!$V$7,Model!AD$1,'Assumptions (CSP)'!$V$10,'Assumptions (CSP)'!$V$5*Model!$AC$3539*AVERAGE('Assumptions (CSP)'!$Y$2:$AA$2)/10^9),0)</f>
        <v>-0.01550491125</v>
      </c>
      <c r="AK3627" s="95">
        <f>IF($AC$3539&gt;0,PPMT('Assumptions (CSP)'!$V$7,Model!AE$1,'Assumptions (CSP)'!$V$10,'Assumptions (CSP)'!$V$5*Model!$AC$3539*AVERAGE('Assumptions (CSP)'!$Y$2:$AA$2)/10^9),0)</f>
        <v>-0.01624139454</v>
      </c>
      <c r="AL3627" s="95">
        <f>IF($AC$3539&gt;0,PPMT('Assumptions (CSP)'!$V$7,Model!AF$1,'Assumptions (CSP)'!$V$10,'Assumptions (CSP)'!$V$5*Model!$AC$3539*AVERAGE('Assumptions (CSP)'!$Y$2:$AA$2)/10^9),0)</f>
        <v>-0.01701286078</v>
      </c>
      <c r="AM3627" s="95">
        <f>IF($AC$3539&gt;0,PPMT('Assumptions (CSP)'!$V$7,Model!AG$1,'Assumptions (CSP)'!$V$10,'Assumptions (CSP)'!$V$5*Model!$AC$3539*AVERAGE('Assumptions (CSP)'!$Y$2:$AA$2)/10^9),0)</f>
        <v>-0.01782097166</v>
      </c>
      <c r="AN3627" s="95">
        <f>IF($AC$3539&gt;0,PPMT('Assumptions (CSP)'!$V$7,Model!AH$1,'Assumptions (CSP)'!$V$10,'Assumptions (CSP)'!$V$5*Model!$AC$3539*AVERAGE('Assumptions (CSP)'!$Y$2:$AA$2)/10^9),0)</f>
        <v>-0.01866746782</v>
      </c>
      <c r="AO3627" s="95">
        <f>IF($AC$3539&gt;0,PPMT('Assumptions (CSP)'!$V$7,Model!AI$1,'Assumptions (CSP)'!$V$10,'Assumptions (CSP)'!$V$5*Model!$AC$3539*AVERAGE('Assumptions (CSP)'!$Y$2:$AA$2)/10^9),0)</f>
        <v>-0.01955417254</v>
      </c>
      <c r="AP3627" s="95">
        <f>IF($AC$3539&gt;0,PPMT('Assumptions (CSP)'!$V$7,Model!AJ$1,'Assumptions (CSP)'!$V$10,'Assumptions (CSP)'!$V$5*Model!$AC$3539*AVERAGE('Assumptions (CSP)'!$Y$2:$AA$2)/10^9),0)</f>
        <v>-0.02048299574</v>
      </c>
      <c r="AQ3627" s="95">
        <f>IF($AC$3539&gt;0,PPMT('Assumptions (CSP)'!$V$7,Model!AK$1,'Assumptions (CSP)'!$V$10,'Assumptions (CSP)'!$V$5*Model!$AC$3539*AVERAGE('Assumptions (CSP)'!$Y$2:$AA$2)/10^9),0)</f>
        <v>-0.02145593803</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-0.01098050545</v>
      </c>
      <c r="AE3628" s="95">
        <f>IF($AD$3539&gt;0,PPMT('Assumptions (CSP)'!$V$7,Model!X$1,'Assumptions (CSP)'!$V$10,'Assumptions (CSP)'!$V$5*Model!$AD$3539*AVERAGE('Assumptions (CSP)'!$Z$2:$AB$2)/10^9),0)</f>
        <v>-0.01150207946</v>
      </c>
      <c r="AF3628" s="95">
        <f>IF($AD$3539&gt;0,PPMT('Assumptions (CSP)'!$V$7,Model!Y$1,'Assumptions (CSP)'!$V$10,'Assumptions (CSP)'!$V$5*Model!$AD$3539*AVERAGE('Assumptions (CSP)'!$Z$2:$AB$2)/10^9),0)</f>
        <v>-0.01204842824</v>
      </c>
      <c r="AG3628" s="95">
        <f>IF($AD$3539&gt;0,PPMT('Assumptions (CSP)'!$V$7,Model!Z$1,'Assumptions (CSP)'!$V$10,'Assumptions (CSP)'!$V$5*Model!$AD$3539*AVERAGE('Assumptions (CSP)'!$Z$2:$AB$2)/10^9),0)</f>
        <v>-0.01262072858</v>
      </c>
      <c r="AH3628" s="95">
        <f>IF($AD$3539&gt;0,PPMT('Assumptions (CSP)'!$V$7,Model!AA$1,'Assumptions (CSP)'!$V$10,'Assumptions (CSP)'!$V$5*Model!$AD$3539*AVERAGE('Assumptions (CSP)'!$Z$2:$AB$2)/10^9),0)</f>
        <v>-0.01322021319</v>
      </c>
      <c r="AI3628" s="95">
        <f>IF($AD$3539&gt;0,PPMT('Assumptions (CSP)'!$V$7,Model!AB$1,'Assumptions (CSP)'!$V$10,'Assumptions (CSP)'!$V$5*Model!$AD$3539*AVERAGE('Assumptions (CSP)'!$Z$2:$AB$2)/10^9),0)</f>
        <v>-0.01384817331</v>
      </c>
      <c r="AJ3628" s="95">
        <f>IF($AD$3539&gt;0,PPMT('Assumptions (CSP)'!$V$7,Model!AC$1,'Assumptions (CSP)'!$V$10,'Assumptions (CSP)'!$V$5*Model!$AD$3539*AVERAGE('Assumptions (CSP)'!$Z$2:$AB$2)/10^9),0)</f>
        <v>-0.01450596154</v>
      </c>
      <c r="AK3628" s="95">
        <f>IF($AD$3539&gt;0,PPMT('Assumptions (CSP)'!$V$7,Model!AD$1,'Assumptions (CSP)'!$V$10,'Assumptions (CSP)'!$V$5*Model!$AD$3539*AVERAGE('Assumptions (CSP)'!$Z$2:$AB$2)/10^9),0)</f>
        <v>-0.01519499472</v>
      </c>
      <c r="AL3628" s="95">
        <f>IF($AD$3539&gt;0,PPMT('Assumptions (CSP)'!$V$7,Model!AE$1,'Assumptions (CSP)'!$V$10,'Assumptions (CSP)'!$V$5*Model!$AD$3539*AVERAGE('Assumptions (CSP)'!$Z$2:$AB$2)/10^9),0)</f>
        <v>-0.01591675697</v>
      </c>
      <c r="AM3628" s="95">
        <f>IF($AD$3539&gt;0,PPMT('Assumptions (CSP)'!$V$7,Model!AF$1,'Assumptions (CSP)'!$V$10,'Assumptions (CSP)'!$V$5*Model!$AD$3539*AVERAGE('Assumptions (CSP)'!$Z$2:$AB$2)/10^9),0)</f>
        <v>-0.01667280292</v>
      </c>
      <c r="AN3628" s="95">
        <f>IF($AD$3539&gt;0,PPMT('Assumptions (CSP)'!$V$7,Model!AG$1,'Assumptions (CSP)'!$V$10,'Assumptions (CSP)'!$V$5*Model!$AD$3539*AVERAGE('Assumptions (CSP)'!$Z$2:$AB$2)/10^9),0)</f>
        <v>-0.01746476106</v>
      </c>
      <c r="AO3628" s="95">
        <f>IF($AD$3539&gt;0,PPMT('Assumptions (CSP)'!$V$7,Model!AH$1,'Assumptions (CSP)'!$V$10,'Assumptions (CSP)'!$V$5*Model!$AD$3539*AVERAGE('Assumptions (CSP)'!$Z$2:$AB$2)/10^9),0)</f>
        <v>-0.01829433721</v>
      </c>
      <c r="AP3628" s="95">
        <f>IF($AD$3539&gt;0,PPMT('Assumptions (CSP)'!$V$7,Model!AI$1,'Assumptions (CSP)'!$V$10,'Assumptions (CSP)'!$V$5*Model!$AD$3539*AVERAGE('Assumptions (CSP)'!$Z$2:$AB$2)/10^9),0)</f>
        <v>-0.01916331823</v>
      </c>
      <c r="AQ3628" s="95">
        <f>IF($AD$3539&gt;0,PPMT('Assumptions (CSP)'!$V$7,Model!AJ$1,'Assumptions (CSP)'!$V$10,'Assumptions (CSP)'!$V$5*Model!$AD$3539*AVERAGE('Assumptions (CSP)'!$Z$2:$AB$2)/10^9),0)</f>
        <v>-0.02007357585</v>
      </c>
      <c r="AR3628" s="95">
        <f>IF($AD$3539&gt;0,PPMT('Assumptions (CSP)'!$V$7,Model!AK$1,'Assumptions (CSP)'!$V$10,'Assumptions (CSP)'!$V$5*Model!$AD$3539*AVERAGE('Assumptions (CSP)'!$Z$2:$AB$2)/10^9),0)</f>
        <v>-0.0210270707</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-0.01079311092</v>
      </c>
      <c r="AF3629" s="95">
        <f>IF($AE$3539&gt;0,PPMT('Assumptions (CSP)'!$V$7,Model!X$1,'Assumptions (CSP)'!$V$10,'Assumptions (CSP)'!$V$5*Model!$AE$3539*AVERAGE('Assumptions (CSP)'!$AA$2:$AC$2)/10^9),0)</f>
        <v>-0.01130578369</v>
      </c>
      <c r="AG3629" s="95">
        <f>IF($AE$3539&gt;0,PPMT('Assumptions (CSP)'!$V$7,Model!Y$1,'Assumptions (CSP)'!$V$10,'Assumptions (CSP)'!$V$5*Model!$AE$3539*AVERAGE('Assumptions (CSP)'!$AA$2:$AC$2)/10^9),0)</f>
        <v>-0.01184280842</v>
      </c>
      <c r="AH3629" s="95">
        <f>IF($AE$3539&gt;0,PPMT('Assumptions (CSP)'!$V$7,Model!Z$1,'Assumptions (CSP)'!$V$10,'Assumptions (CSP)'!$V$5*Model!$AE$3539*AVERAGE('Assumptions (CSP)'!$AA$2:$AC$2)/10^9),0)</f>
        <v>-0.01240534182</v>
      </c>
      <c r="AI3629" s="95">
        <f>IF($AE$3539&gt;0,PPMT('Assumptions (CSP)'!$V$7,Model!AA$1,'Assumptions (CSP)'!$V$10,'Assumptions (CSP)'!$V$5*Model!$AE$3539*AVERAGE('Assumptions (CSP)'!$AA$2:$AC$2)/10^9),0)</f>
        <v>-0.01299459555</v>
      </c>
      <c r="AJ3629" s="95">
        <f>IF($AE$3539&gt;0,PPMT('Assumptions (CSP)'!$V$7,Model!AB$1,'Assumptions (CSP)'!$V$10,'Assumptions (CSP)'!$V$5*Model!$AE$3539*AVERAGE('Assumptions (CSP)'!$AA$2:$AC$2)/10^9),0)</f>
        <v>-0.01361183884</v>
      </c>
      <c r="AK3629" s="95">
        <f>IF($AE$3539&gt;0,PPMT('Assumptions (CSP)'!$V$7,Model!AC$1,'Assumptions (CSP)'!$V$10,'Assumptions (CSP)'!$V$5*Model!$AE$3539*AVERAGE('Assumptions (CSP)'!$AA$2:$AC$2)/10^9),0)</f>
        <v>-0.01425840119</v>
      </c>
      <c r="AL3629" s="95">
        <f>IF($AE$3539&gt;0,PPMT('Assumptions (CSP)'!$V$7,Model!AD$1,'Assumptions (CSP)'!$V$10,'Assumptions (CSP)'!$V$5*Model!$AE$3539*AVERAGE('Assumptions (CSP)'!$AA$2:$AC$2)/10^9),0)</f>
        <v>-0.01493567524</v>
      </c>
      <c r="AM3629" s="95">
        <f>IF($AE$3539&gt;0,PPMT('Assumptions (CSP)'!$V$7,Model!AE$1,'Assumptions (CSP)'!$V$10,'Assumptions (CSP)'!$V$5*Model!$AE$3539*AVERAGE('Assumptions (CSP)'!$AA$2:$AC$2)/10^9),0)</f>
        <v>-0.01564511982</v>
      </c>
      <c r="AN3629" s="95">
        <f>IF($AE$3539&gt;0,PPMT('Assumptions (CSP)'!$V$7,Model!AF$1,'Assumptions (CSP)'!$V$10,'Assumptions (CSP)'!$V$5*Model!$AE$3539*AVERAGE('Assumptions (CSP)'!$AA$2:$AC$2)/10^9),0)</f>
        <v>-0.01638826301</v>
      </c>
      <c r="AO3629" s="95">
        <f>IF($AE$3539&gt;0,PPMT('Assumptions (CSP)'!$V$7,Model!AG$1,'Assumptions (CSP)'!$V$10,'Assumptions (CSP)'!$V$5*Model!$AE$3539*AVERAGE('Assumptions (CSP)'!$AA$2:$AC$2)/10^9),0)</f>
        <v>-0.0171667055</v>
      </c>
      <c r="AP3629" s="95">
        <f>IF($AE$3539&gt;0,PPMT('Assumptions (CSP)'!$V$7,Model!AH$1,'Assumptions (CSP)'!$V$10,'Assumptions (CSP)'!$V$5*Model!$AE$3539*AVERAGE('Assumptions (CSP)'!$AA$2:$AC$2)/10^9),0)</f>
        <v>-0.01798212401</v>
      </c>
      <c r="AQ3629" s="95">
        <f>IF($AE$3539&gt;0,PPMT('Assumptions (CSP)'!$V$7,Model!AI$1,'Assumptions (CSP)'!$V$10,'Assumptions (CSP)'!$V$5*Model!$AE$3539*AVERAGE('Assumptions (CSP)'!$AA$2:$AC$2)/10^9),0)</f>
        <v>-0.0188362749</v>
      </c>
      <c r="AR3629" s="95">
        <f>IF($AE$3539&gt;0,PPMT('Assumptions (CSP)'!$V$7,Model!AJ$1,'Assumptions (CSP)'!$V$10,'Assumptions (CSP)'!$V$5*Model!$AE$3539*AVERAGE('Assumptions (CSP)'!$AA$2:$AC$2)/10^9),0)</f>
        <v>-0.01973099796</v>
      </c>
      <c r="AS3629" s="95">
        <f>IF($AE$3539&gt;0,PPMT('Assumptions (CSP)'!$V$7,Model!AK$1,'Assumptions (CSP)'!$V$10,'Assumptions (CSP)'!$V$5*Model!$AE$3539*AVERAGE('Assumptions (CSP)'!$AA$2:$AC$2)/10^9),0)</f>
        <v>-0.02066822036</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-0.01061649482</v>
      </c>
      <c r="AG3630" s="95">
        <f>IF($AF$3539&gt;0,PPMT('Assumptions (CSP)'!$V$7,Model!X$1,'Assumptions (CSP)'!$V$10,'Assumptions (CSP)'!$V$5*Model!$AF$3539*AVERAGE('Assumptions (CSP)'!$AB$2:$AD$2)/10^9),0)</f>
        <v>-0.01112077833</v>
      </c>
      <c r="AH3630" s="95">
        <f>IF($AF$3539&gt;0,PPMT('Assumptions (CSP)'!$V$7,Model!Y$1,'Assumptions (CSP)'!$V$10,'Assumptions (CSP)'!$V$5*Model!$AF$3539*AVERAGE('Assumptions (CSP)'!$AB$2:$AD$2)/10^9),0)</f>
        <v>-0.0116490153</v>
      </c>
      <c r="AI3630" s="95">
        <f>IF($AF$3539&gt;0,PPMT('Assumptions (CSP)'!$V$7,Model!Z$1,'Assumptions (CSP)'!$V$10,'Assumptions (CSP)'!$V$5*Model!$AF$3539*AVERAGE('Assumptions (CSP)'!$AB$2:$AD$2)/10^9),0)</f>
        <v>-0.01220234352</v>
      </c>
      <c r="AJ3630" s="95">
        <f>IF($AF$3539&gt;0,PPMT('Assumptions (CSP)'!$V$7,Model!AA$1,'Assumptions (CSP)'!$V$10,'Assumptions (CSP)'!$V$5*Model!$AF$3539*AVERAGE('Assumptions (CSP)'!$AB$2:$AD$2)/10^9),0)</f>
        <v>-0.01278195484</v>
      </c>
      <c r="AK3630" s="95">
        <f>IF($AF$3539&gt;0,PPMT('Assumptions (CSP)'!$V$7,Model!AB$1,'Assumptions (CSP)'!$V$10,'Assumptions (CSP)'!$V$5*Model!$AF$3539*AVERAGE('Assumptions (CSP)'!$AB$2:$AD$2)/10^9),0)</f>
        <v>-0.0133890977</v>
      </c>
      <c r="AL3630" s="95">
        <f>IF($AF$3539&gt;0,PPMT('Assumptions (CSP)'!$V$7,Model!AC$1,'Assumptions (CSP)'!$V$10,'Assumptions (CSP)'!$V$5*Model!$AF$3539*AVERAGE('Assumptions (CSP)'!$AB$2:$AD$2)/10^9),0)</f>
        <v>-0.01402507984</v>
      </c>
      <c r="AM3630" s="95">
        <f>IF($AF$3539&gt;0,PPMT('Assumptions (CSP)'!$V$7,Model!AD$1,'Assumptions (CSP)'!$V$10,'Assumptions (CSP)'!$V$5*Model!$AF$3539*AVERAGE('Assumptions (CSP)'!$AB$2:$AD$2)/10^9),0)</f>
        <v>-0.01469127113</v>
      </c>
      <c r="AN3630" s="95">
        <f>IF($AF$3539&gt;0,PPMT('Assumptions (CSP)'!$V$7,Model!AE$1,'Assumptions (CSP)'!$V$10,'Assumptions (CSP)'!$V$5*Model!$AF$3539*AVERAGE('Assumptions (CSP)'!$AB$2:$AD$2)/10^9),0)</f>
        <v>-0.01538910651</v>
      </c>
      <c r="AO3630" s="95">
        <f>IF($AF$3539&gt;0,PPMT('Assumptions (CSP)'!$V$7,Model!AF$1,'Assumptions (CSP)'!$V$10,'Assumptions (CSP)'!$V$5*Model!$AF$3539*AVERAGE('Assumptions (CSP)'!$AB$2:$AD$2)/10^9),0)</f>
        <v>-0.01612008907</v>
      </c>
      <c r="AP3630" s="95">
        <f>IF($AF$3539&gt;0,PPMT('Assumptions (CSP)'!$V$7,Model!AG$1,'Assumptions (CSP)'!$V$10,'Assumptions (CSP)'!$V$5*Model!$AF$3539*AVERAGE('Assumptions (CSP)'!$AB$2:$AD$2)/10^9),0)</f>
        <v>-0.0168857933</v>
      </c>
      <c r="AQ3630" s="95">
        <f>IF($AF$3539&gt;0,PPMT('Assumptions (CSP)'!$V$7,Model!AH$1,'Assumptions (CSP)'!$V$10,'Assumptions (CSP)'!$V$5*Model!$AF$3539*AVERAGE('Assumptions (CSP)'!$AB$2:$AD$2)/10^9),0)</f>
        <v>-0.01768786848</v>
      </c>
      <c r="AR3630" s="95">
        <f>IF($AF$3539&gt;0,PPMT('Assumptions (CSP)'!$V$7,Model!AI$1,'Assumptions (CSP)'!$V$10,'Assumptions (CSP)'!$V$5*Model!$AF$3539*AVERAGE('Assumptions (CSP)'!$AB$2:$AD$2)/10^9),0)</f>
        <v>-0.01852804223</v>
      </c>
      <c r="AS3630" s="95">
        <f>IF($AF$3539&gt;0,PPMT('Assumptions (CSP)'!$V$7,Model!AJ$1,'Assumptions (CSP)'!$V$10,'Assumptions (CSP)'!$V$5*Model!$AF$3539*AVERAGE('Assumptions (CSP)'!$AB$2:$AD$2)/10^9),0)</f>
        <v>-0.01940812424</v>
      </c>
      <c r="AT3630" s="95">
        <f>IF($AF$3539&gt;0,PPMT('Assumptions (CSP)'!$V$7,Model!AK$1,'Assumptions (CSP)'!$V$10,'Assumptions (CSP)'!$V$5*Model!$AF$3539*AVERAGE('Assumptions (CSP)'!$AB$2:$AD$2)/10^9),0)</f>
        <v>-0.02033001014</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-0.01044158492</v>
      </c>
      <c r="AH3631" s="95">
        <f>IF($AG$3539&gt;0,PPMT('Assumptions (CSP)'!$V$7,Model!X$1,'Assumptions (CSP)'!$V$10,'Assumptions (CSP)'!$V$5*Model!$AG$3539*AVERAGE('Assumptions (CSP)'!$AC$2:$AE$2)/10^9),0)</f>
        <v>-0.0109375602</v>
      </c>
      <c r="AI3631" s="95">
        <f>IF($AG$3539&gt;0,PPMT('Assumptions (CSP)'!$V$7,Model!Y$1,'Assumptions (CSP)'!$V$10,'Assumptions (CSP)'!$V$5*Model!$AG$3539*AVERAGE('Assumptions (CSP)'!$AC$2:$AE$2)/10^9),0)</f>
        <v>-0.01145709431</v>
      </c>
      <c r="AJ3631" s="95">
        <f>IF($AG$3539&gt;0,PPMT('Assumptions (CSP)'!$V$7,Model!Z$1,'Assumptions (CSP)'!$V$10,'Assumptions (CSP)'!$V$5*Model!$AG$3539*AVERAGE('Assumptions (CSP)'!$AC$2:$AE$2)/10^9),0)</f>
        <v>-0.01200130629</v>
      </c>
      <c r="AK3631" s="95">
        <f>IF($AG$3539&gt;0,PPMT('Assumptions (CSP)'!$V$7,Model!AA$1,'Assumptions (CSP)'!$V$10,'Assumptions (CSP)'!$V$5*Model!$AG$3539*AVERAGE('Assumptions (CSP)'!$AC$2:$AE$2)/10^9),0)</f>
        <v>-0.01257136834</v>
      </c>
      <c r="AL3631" s="95">
        <f>IF($AG$3539&gt;0,PPMT('Assumptions (CSP)'!$V$7,Model!AB$1,'Assumptions (CSP)'!$V$10,'Assumptions (CSP)'!$V$5*Model!$AG$3539*AVERAGE('Assumptions (CSP)'!$AC$2:$AE$2)/10^9),0)</f>
        <v>-0.01316850833</v>
      </c>
      <c r="AM3631" s="95">
        <f>IF($AG$3539&gt;0,PPMT('Assumptions (CSP)'!$V$7,Model!AC$1,'Assumptions (CSP)'!$V$10,'Assumptions (CSP)'!$V$5*Model!$AG$3539*AVERAGE('Assumptions (CSP)'!$AC$2:$AE$2)/10^9),0)</f>
        <v>-0.01379401248</v>
      </c>
      <c r="AN3631" s="95">
        <f>IF($AG$3539&gt;0,PPMT('Assumptions (CSP)'!$V$7,Model!AD$1,'Assumptions (CSP)'!$V$10,'Assumptions (CSP)'!$V$5*Model!$AG$3539*AVERAGE('Assumptions (CSP)'!$AC$2:$AE$2)/10^9),0)</f>
        <v>-0.01444922807</v>
      </c>
      <c r="AO3631" s="95">
        <f>IF($AG$3539&gt;0,PPMT('Assumptions (CSP)'!$V$7,Model!AE$1,'Assumptions (CSP)'!$V$10,'Assumptions (CSP)'!$V$5*Model!$AG$3539*AVERAGE('Assumptions (CSP)'!$AC$2:$AE$2)/10^9),0)</f>
        <v>-0.01513556641</v>
      </c>
      <c r="AP3631" s="95">
        <f>IF($AG$3539&gt;0,PPMT('Assumptions (CSP)'!$V$7,Model!AF$1,'Assumptions (CSP)'!$V$10,'Assumptions (CSP)'!$V$5*Model!$AG$3539*AVERAGE('Assumptions (CSP)'!$AC$2:$AE$2)/10^9),0)</f>
        <v>-0.01585450581</v>
      </c>
      <c r="AQ3631" s="95">
        <f>IF($AG$3539&gt;0,PPMT('Assumptions (CSP)'!$V$7,Model!AG$1,'Assumptions (CSP)'!$V$10,'Assumptions (CSP)'!$V$5*Model!$AG$3539*AVERAGE('Assumptions (CSP)'!$AC$2:$AE$2)/10^9),0)</f>
        <v>-0.01660759484</v>
      </c>
      <c r="AR3631" s="95">
        <f>IF($AG$3539&gt;0,PPMT('Assumptions (CSP)'!$V$7,Model!AH$1,'Assumptions (CSP)'!$V$10,'Assumptions (CSP)'!$V$5*Model!$AG$3539*AVERAGE('Assumptions (CSP)'!$AC$2:$AE$2)/10^9),0)</f>
        <v>-0.01739645559</v>
      </c>
      <c r="AS3631" s="95">
        <f>IF($AG$3539&gt;0,PPMT('Assumptions (CSP)'!$V$7,Model!AI$1,'Assumptions (CSP)'!$V$10,'Assumptions (CSP)'!$V$5*Model!$AG$3539*AVERAGE('Assumptions (CSP)'!$AC$2:$AE$2)/10^9),0)</f>
        <v>-0.01822278723</v>
      </c>
      <c r="AT3631" s="95">
        <f>IF($AG$3539&gt;0,PPMT('Assumptions (CSP)'!$V$7,Model!AJ$1,'Assumptions (CSP)'!$V$10,'Assumptions (CSP)'!$V$5*Model!$AG$3539*AVERAGE('Assumptions (CSP)'!$AC$2:$AE$2)/10^9),0)</f>
        <v>-0.01908836962</v>
      </c>
      <c r="AU3631" s="95">
        <f>IF($AG$3539&gt;0,PPMT('Assumptions (CSP)'!$V$7,Model!AK$1,'Assumptions (CSP)'!$V$10,'Assumptions (CSP)'!$V$5*Model!$AG$3539*AVERAGE('Assumptions (CSP)'!$AC$2:$AE$2)/10^9),0)</f>
        <v>-0.01999506718</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-0.01028657967</v>
      </c>
      <c r="AI3632" s="95">
        <f>IF($AH$3539&gt;0,PPMT('Assumptions (CSP)'!$V$7,Model!X$1,'Assumptions (CSP)'!$V$10,'Assumptions (CSP)'!$V$5*Model!$AH$3539*AVERAGE('Assumptions (CSP)'!$AD$2:$AF$2)/10^9),0)</f>
        <v>-0.0107751922</v>
      </c>
      <c r="AJ3632" s="95">
        <f>IF($AH$3539&gt;0,PPMT('Assumptions (CSP)'!$V$7,Model!Y$1,'Assumptions (CSP)'!$V$10,'Assumptions (CSP)'!$V$5*Model!$AH$3539*AVERAGE('Assumptions (CSP)'!$AD$2:$AF$2)/10^9),0)</f>
        <v>-0.01128701383</v>
      </c>
      <c r="AK3632" s="95">
        <f>IF($AH$3539&gt;0,PPMT('Assumptions (CSP)'!$V$7,Model!Z$1,'Assumptions (CSP)'!$V$10,'Assumptions (CSP)'!$V$5*Model!$AH$3539*AVERAGE('Assumptions (CSP)'!$AD$2:$AF$2)/10^9),0)</f>
        <v>-0.01182314699</v>
      </c>
      <c r="AL3632" s="95">
        <f>IF($AH$3539&gt;0,PPMT('Assumptions (CSP)'!$V$7,Model!AA$1,'Assumptions (CSP)'!$V$10,'Assumptions (CSP)'!$V$5*Model!$AH$3539*AVERAGE('Assumptions (CSP)'!$AD$2:$AF$2)/10^9),0)</f>
        <v>-0.01238474647</v>
      </c>
      <c r="AM3632" s="95">
        <f>IF($AH$3539&gt;0,PPMT('Assumptions (CSP)'!$V$7,Model!AB$1,'Assumptions (CSP)'!$V$10,'Assumptions (CSP)'!$V$5*Model!$AH$3539*AVERAGE('Assumptions (CSP)'!$AD$2:$AF$2)/10^9),0)</f>
        <v>-0.01297302193</v>
      </c>
      <c r="AN3632" s="95">
        <f>IF($AH$3539&gt;0,PPMT('Assumptions (CSP)'!$V$7,Model!AC$1,'Assumptions (CSP)'!$V$10,'Assumptions (CSP)'!$V$5*Model!$AH$3539*AVERAGE('Assumptions (CSP)'!$AD$2:$AF$2)/10^9),0)</f>
        <v>-0.01358924047</v>
      </c>
      <c r="AO3632" s="95">
        <f>IF($AH$3539&gt;0,PPMT('Assumptions (CSP)'!$V$7,Model!AD$1,'Assumptions (CSP)'!$V$10,'Assumptions (CSP)'!$V$5*Model!$AH$3539*AVERAGE('Assumptions (CSP)'!$AD$2:$AF$2)/10^9),0)</f>
        <v>-0.01423472939</v>
      </c>
      <c r="AP3632" s="95">
        <f>IF($AH$3539&gt;0,PPMT('Assumptions (CSP)'!$V$7,Model!AE$1,'Assumptions (CSP)'!$V$10,'Assumptions (CSP)'!$V$5*Model!$AH$3539*AVERAGE('Assumptions (CSP)'!$AD$2:$AF$2)/10^9),0)</f>
        <v>-0.01491087904</v>
      </c>
      <c r="AQ3632" s="95">
        <f>IF($AH$3539&gt;0,PPMT('Assumptions (CSP)'!$V$7,Model!AF$1,'Assumptions (CSP)'!$V$10,'Assumptions (CSP)'!$V$5*Model!$AH$3539*AVERAGE('Assumptions (CSP)'!$AD$2:$AF$2)/10^9),0)</f>
        <v>-0.0156191458</v>
      </c>
      <c r="AR3632" s="95">
        <f>IF($AH$3539&gt;0,PPMT('Assumptions (CSP)'!$V$7,Model!AG$1,'Assumptions (CSP)'!$V$10,'Assumptions (CSP)'!$V$5*Model!$AH$3539*AVERAGE('Assumptions (CSP)'!$AD$2:$AF$2)/10^9),0)</f>
        <v>-0.01636105522</v>
      </c>
      <c r="AS3632" s="95">
        <f>IF($AH$3539&gt;0,PPMT('Assumptions (CSP)'!$V$7,Model!AH$1,'Assumptions (CSP)'!$V$10,'Assumptions (CSP)'!$V$5*Model!$AH$3539*AVERAGE('Assumptions (CSP)'!$AD$2:$AF$2)/10^9),0)</f>
        <v>-0.01713820534</v>
      </c>
      <c r="AT3632" s="95">
        <f>IF($AH$3539&gt;0,PPMT('Assumptions (CSP)'!$V$7,Model!AI$1,'Assumptions (CSP)'!$V$10,'Assumptions (CSP)'!$V$5*Model!$AH$3539*AVERAGE('Assumptions (CSP)'!$AD$2:$AF$2)/10^9),0)</f>
        <v>-0.0179522701</v>
      </c>
      <c r="AU3632" s="95">
        <f>IF($AH$3539&gt;0,PPMT('Assumptions (CSP)'!$V$7,Model!AJ$1,'Assumptions (CSP)'!$V$10,'Assumptions (CSP)'!$V$5*Model!$AH$3539*AVERAGE('Assumptions (CSP)'!$AD$2:$AF$2)/10^9),0)</f>
        <v>-0.01880500293</v>
      </c>
      <c r="AV3632" s="95">
        <f>IF($AH$3539&gt;0,PPMT('Assumptions (CSP)'!$V$7,Model!AK$1,'Assumptions (CSP)'!$V$10,'Assumptions (CSP)'!$V$5*Model!$AH$3539*AVERAGE('Assumptions (CSP)'!$AD$2:$AF$2)/10^9),0)</f>
        <v>-0.01969824057</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-0.01016597364</v>
      </c>
      <c r="AJ3633" s="95">
        <f>IF($AI$3539&gt;0,PPMT('Assumptions (CSP)'!$V$7,Model!X$1,'Assumptions (CSP)'!$V$10,'Assumptions (CSP)'!$V$5*Model!$AI$3539*AVERAGE('Assumptions (CSP)'!$AE$2:$AG$2)/10^9),0)</f>
        <v>-0.01064885739</v>
      </c>
      <c r="AK3633" s="95">
        <f>IF($AI$3539&gt;0,PPMT('Assumptions (CSP)'!$V$7,Model!Y$1,'Assumptions (CSP)'!$V$10,'Assumptions (CSP)'!$V$5*Model!$AI$3539*AVERAGE('Assumptions (CSP)'!$AE$2:$AG$2)/10^9),0)</f>
        <v>-0.01115467811</v>
      </c>
      <c r="AL3633" s="95">
        <f>IF($AI$3539&gt;0,PPMT('Assumptions (CSP)'!$V$7,Model!Z$1,'Assumptions (CSP)'!$V$10,'Assumptions (CSP)'!$V$5*Model!$AI$3539*AVERAGE('Assumptions (CSP)'!$AE$2:$AG$2)/10^9),0)</f>
        <v>-0.01168452532</v>
      </c>
      <c r="AM3633" s="95">
        <f>IF($AI$3539&gt;0,PPMT('Assumptions (CSP)'!$V$7,Model!AA$1,'Assumptions (CSP)'!$V$10,'Assumptions (CSP)'!$V$5*Model!$AI$3539*AVERAGE('Assumptions (CSP)'!$AE$2:$AG$2)/10^9),0)</f>
        <v>-0.01223954027</v>
      </c>
      <c r="AN3633" s="95">
        <f>IF($AI$3539&gt;0,PPMT('Assumptions (CSP)'!$V$7,Model!AB$1,'Assumptions (CSP)'!$V$10,'Assumptions (CSP)'!$V$5*Model!$AI$3539*AVERAGE('Assumptions (CSP)'!$AE$2:$AG$2)/10^9),0)</f>
        <v>-0.01282091844</v>
      </c>
      <c r="AO3633" s="95">
        <f>IF($AI$3539&gt;0,PPMT('Assumptions (CSP)'!$V$7,Model!AC$1,'Assumptions (CSP)'!$V$10,'Assumptions (CSP)'!$V$5*Model!$AI$3539*AVERAGE('Assumptions (CSP)'!$AE$2:$AG$2)/10^9),0)</f>
        <v>-0.01342991206</v>
      </c>
      <c r="AP3633" s="95">
        <f>IF($AI$3539&gt;0,PPMT('Assumptions (CSP)'!$V$7,Model!AD$1,'Assumptions (CSP)'!$V$10,'Assumptions (CSP)'!$V$5*Model!$AI$3539*AVERAGE('Assumptions (CSP)'!$AE$2:$AG$2)/10^9),0)</f>
        <v>-0.01406783289</v>
      </c>
      <c r="AQ3633" s="95">
        <f>IF($AI$3539&gt;0,PPMT('Assumptions (CSP)'!$V$7,Model!AE$1,'Assumptions (CSP)'!$V$10,'Assumptions (CSP)'!$V$5*Model!$AI$3539*AVERAGE('Assumptions (CSP)'!$AE$2:$AG$2)/10^9),0)</f>
        <v>-0.01473605495</v>
      </c>
      <c r="AR3633" s="95">
        <f>IF($AI$3539&gt;0,PPMT('Assumptions (CSP)'!$V$7,Model!AF$1,'Assumptions (CSP)'!$V$10,'Assumptions (CSP)'!$V$5*Model!$AI$3539*AVERAGE('Assumptions (CSP)'!$AE$2:$AG$2)/10^9),0)</f>
        <v>-0.01543601756</v>
      </c>
      <c r="AS3633" s="95">
        <f>IF($AI$3539&gt;0,PPMT('Assumptions (CSP)'!$V$7,Model!AG$1,'Assumptions (CSP)'!$V$10,'Assumptions (CSP)'!$V$5*Model!$AI$3539*AVERAGE('Assumptions (CSP)'!$AE$2:$AG$2)/10^9),0)</f>
        <v>-0.01616922839</v>
      </c>
      <c r="AT3633" s="95">
        <f>IF($AI$3539&gt;0,PPMT('Assumptions (CSP)'!$V$7,Model!AH$1,'Assumptions (CSP)'!$V$10,'Assumptions (CSP)'!$V$5*Model!$AI$3539*AVERAGE('Assumptions (CSP)'!$AE$2:$AG$2)/10^9),0)</f>
        <v>-0.01693726674</v>
      </c>
      <c r="AU3633" s="95">
        <f>IF($AI$3539&gt;0,PPMT('Assumptions (CSP)'!$V$7,Model!AI$1,'Assumptions (CSP)'!$V$10,'Assumptions (CSP)'!$V$5*Model!$AI$3539*AVERAGE('Assumptions (CSP)'!$AE$2:$AG$2)/10^9),0)</f>
        <v>-0.01774178691</v>
      </c>
      <c r="AV3633" s="95">
        <f>IF($AI$3539&gt;0,PPMT('Assumptions (CSP)'!$V$7,Model!AJ$1,'Assumptions (CSP)'!$V$10,'Assumptions (CSP)'!$V$5*Model!$AI$3539*AVERAGE('Assumptions (CSP)'!$AE$2:$AG$2)/10^9),0)</f>
        <v>-0.01858452179</v>
      </c>
      <c r="AW3633" s="95">
        <f>IF($AI$3539&gt;0,PPMT('Assumptions (CSP)'!$V$7,Model!AK$1,'Assumptions (CSP)'!$V$10,'Assumptions (CSP)'!$V$5*Model!$AI$3539*AVERAGE('Assumptions (CSP)'!$AE$2:$AG$2)/10^9),0)</f>
        <v>-0.01946728657</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-0.01011147364</v>
      </c>
      <c r="AK3634" s="95">
        <f>IF($AJ$3539&gt;0,PPMT('Assumptions (CSP)'!$V$7,Model!X$1,'Assumptions (CSP)'!$V$10,'Assumptions (CSP)'!$V$5*Model!$AJ$3539*AVERAGE('Assumptions (CSP)'!$AF$2:$AH$2)/10^9),0)</f>
        <v>-0.01059176864</v>
      </c>
      <c r="AL3634" s="95">
        <f>IF($AJ$3539&gt;0,PPMT('Assumptions (CSP)'!$V$7,Model!Y$1,'Assumptions (CSP)'!$V$10,'Assumptions (CSP)'!$V$5*Model!$AJ$3539*AVERAGE('Assumptions (CSP)'!$AF$2:$AH$2)/10^9),0)</f>
        <v>-0.01109487765</v>
      </c>
      <c r="AM3634" s="95">
        <f>IF($AJ$3539&gt;0,PPMT('Assumptions (CSP)'!$V$7,Model!Z$1,'Assumptions (CSP)'!$V$10,'Assumptions (CSP)'!$V$5*Model!$AJ$3539*AVERAGE('Assumptions (CSP)'!$AF$2:$AH$2)/10^9),0)</f>
        <v>-0.01162188434</v>
      </c>
      <c r="AN3634" s="95">
        <f>IF($AJ$3539&gt;0,PPMT('Assumptions (CSP)'!$V$7,Model!AA$1,'Assumptions (CSP)'!$V$10,'Assumptions (CSP)'!$V$5*Model!$AJ$3539*AVERAGE('Assumptions (CSP)'!$AF$2:$AH$2)/10^9),0)</f>
        <v>-0.01217392384</v>
      </c>
      <c r="AO3634" s="95">
        <f>IF($AJ$3539&gt;0,PPMT('Assumptions (CSP)'!$V$7,Model!AB$1,'Assumptions (CSP)'!$V$10,'Assumptions (CSP)'!$V$5*Model!$AJ$3539*AVERAGE('Assumptions (CSP)'!$AF$2:$AH$2)/10^9),0)</f>
        <v>-0.01275218522</v>
      </c>
      <c r="AP3634" s="95">
        <f>IF($AJ$3539&gt;0,PPMT('Assumptions (CSP)'!$V$7,Model!AC$1,'Assumptions (CSP)'!$V$10,'Assumptions (CSP)'!$V$5*Model!$AJ$3539*AVERAGE('Assumptions (CSP)'!$AF$2:$AH$2)/10^9),0)</f>
        <v>-0.01335791402</v>
      </c>
      <c r="AQ3634" s="95">
        <f>IF($AJ$3539&gt;0,PPMT('Assumptions (CSP)'!$V$7,Model!AD$1,'Assumptions (CSP)'!$V$10,'Assumptions (CSP)'!$V$5*Model!$AJ$3539*AVERAGE('Assumptions (CSP)'!$AF$2:$AH$2)/10^9),0)</f>
        <v>-0.01399241494</v>
      </c>
      <c r="AR3634" s="95">
        <f>IF($AJ$3539&gt;0,PPMT('Assumptions (CSP)'!$V$7,Model!AE$1,'Assumptions (CSP)'!$V$10,'Assumptions (CSP)'!$V$5*Model!$AJ$3539*AVERAGE('Assumptions (CSP)'!$AF$2:$AH$2)/10^9),0)</f>
        <v>-0.01465705465</v>
      </c>
      <c r="AS3634" s="95">
        <f>IF($AJ$3539&gt;0,PPMT('Assumptions (CSP)'!$V$7,Model!AF$1,'Assumptions (CSP)'!$V$10,'Assumptions (CSP)'!$V$5*Model!$AJ$3539*AVERAGE('Assumptions (CSP)'!$AF$2:$AH$2)/10^9),0)</f>
        <v>-0.01535326474</v>
      </c>
      <c r="AT3634" s="95">
        <f>IF($AJ$3539&gt;0,PPMT('Assumptions (CSP)'!$V$7,Model!AG$1,'Assumptions (CSP)'!$V$10,'Assumptions (CSP)'!$V$5*Model!$AJ$3539*AVERAGE('Assumptions (CSP)'!$AF$2:$AH$2)/10^9),0)</f>
        <v>-0.01608254482</v>
      </c>
      <c r="AU3634" s="95">
        <f>IF($AJ$3539&gt;0,PPMT('Assumptions (CSP)'!$V$7,Model!AH$1,'Assumptions (CSP)'!$V$10,'Assumptions (CSP)'!$V$5*Model!$AJ$3539*AVERAGE('Assumptions (CSP)'!$AF$2:$AH$2)/10^9),0)</f>
        <v>-0.0168464657</v>
      </c>
      <c r="AV3634" s="95">
        <f>IF($AJ$3539&gt;0,PPMT('Assumptions (CSP)'!$V$7,Model!AI$1,'Assumptions (CSP)'!$V$10,'Assumptions (CSP)'!$V$5*Model!$AJ$3539*AVERAGE('Assumptions (CSP)'!$AF$2:$AH$2)/10^9),0)</f>
        <v>-0.01764667282</v>
      </c>
      <c r="AW3634" s="95">
        <f>IF($AJ$3539&gt;0,PPMT('Assumptions (CSP)'!$V$7,Model!AJ$1,'Assumptions (CSP)'!$V$10,'Assumptions (CSP)'!$V$5*Model!$AJ$3539*AVERAGE('Assumptions (CSP)'!$AF$2:$AH$2)/10^9),0)</f>
        <v>-0.01848488978</v>
      </c>
      <c r="AX3634" s="95">
        <f>IF($AJ$3539&gt;0,PPMT('Assumptions (CSP)'!$V$7,Model!AK$1,'Assumptions (CSP)'!$V$10,'Assumptions (CSP)'!$V$5*Model!$AJ$3539*AVERAGE('Assumptions (CSP)'!$AF$2:$AH$2)/10^9),0)</f>
        <v>-0.01936292204</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-0.01011131164</v>
      </c>
      <c r="AL3635" s="95">
        <f>IF($AK$3539&gt;0,PPMT('Assumptions (CSP)'!$V$7,Model!X$1,'Assumptions (CSP)'!$V$10,'Assumptions (CSP)'!$V$5*Model!$AK$3539*AVERAGE('Assumptions (CSP)'!$AG$2:$AI$2)/10^9),0)</f>
        <v>-0.01059159894</v>
      </c>
      <c r="AM3635" s="95">
        <f>IF($AK$3539&gt;0,PPMT('Assumptions (CSP)'!$V$7,Model!Y$1,'Assumptions (CSP)'!$V$10,'Assumptions (CSP)'!$V$5*Model!$AK$3539*AVERAGE('Assumptions (CSP)'!$AG$2:$AI$2)/10^9),0)</f>
        <v>-0.01109469989</v>
      </c>
      <c r="AN3635" s="95">
        <f>IF($AK$3539&gt;0,PPMT('Assumptions (CSP)'!$V$7,Model!Z$1,'Assumptions (CSP)'!$V$10,'Assumptions (CSP)'!$V$5*Model!$AK$3539*AVERAGE('Assumptions (CSP)'!$AG$2:$AI$2)/10^9),0)</f>
        <v>-0.01162169814</v>
      </c>
      <c r="AO3635" s="95">
        <f>IF($AK$3539&gt;0,PPMT('Assumptions (CSP)'!$V$7,Model!AA$1,'Assumptions (CSP)'!$V$10,'Assumptions (CSP)'!$V$5*Model!$AK$3539*AVERAGE('Assumptions (CSP)'!$AG$2:$AI$2)/10^9),0)</f>
        <v>-0.0121737288</v>
      </c>
      <c r="AP3635" s="95">
        <f>IF($AK$3539&gt;0,PPMT('Assumptions (CSP)'!$V$7,Model!AB$1,'Assumptions (CSP)'!$V$10,'Assumptions (CSP)'!$V$5*Model!$AK$3539*AVERAGE('Assumptions (CSP)'!$AG$2:$AI$2)/10^9),0)</f>
        <v>-0.01275198092</v>
      </c>
      <c r="AQ3635" s="95">
        <f>IF($AK$3539&gt;0,PPMT('Assumptions (CSP)'!$V$7,Model!AC$1,'Assumptions (CSP)'!$V$10,'Assumptions (CSP)'!$V$5*Model!$AK$3539*AVERAGE('Assumptions (CSP)'!$AG$2:$AI$2)/10^9),0)</f>
        <v>-0.01335770001</v>
      </c>
      <c r="AR3635" s="95">
        <f>IF($AK$3539&gt;0,PPMT('Assumptions (CSP)'!$V$7,Model!AD$1,'Assumptions (CSP)'!$V$10,'Assumptions (CSP)'!$V$5*Model!$AK$3539*AVERAGE('Assumptions (CSP)'!$AG$2:$AI$2)/10^9),0)</f>
        <v>-0.01399219076</v>
      </c>
      <c r="AS3635" s="95">
        <f>IF($AK$3539&gt;0,PPMT('Assumptions (CSP)'!$V$7,Model!AE$1,'Assumptions (CSP)'!$V$10,'Assumptions (CSP)'!$V$5*Model!$AK$3539*AVERAGE('Assumptions (CSP)'!$AG$2:$AI$2)/10^9),0)</f>
        <v>-0.01465681982</v>
      </c>
      <c r="AT3635" s="95">
        <f>IF($AK$3539&gt;0,PPMT('Assumptions (CSP)'!$V$7,Model!AF$1,'Assumptions (CSP)'!$V$10,'Assumptions (CSP)'!$V$5*Model!$AK$3539*AVERAGE('Assumptions (CSP)'!$AG$2:$AI$2)/10^9),0)</f>
        <v>-0.01535301877</v>
      </c>
      <c r="AU3635" s="95">
        <f>IF($AK$3539&gt;0,PPMT('Assumptions (CSP)'!$V$7,Model!AG$1,'Assumptions (CSP)'!$V$10,'Assumptions (CSP)'!$V$5*Model!$AK$3539*AVERAGE('Assumptions (CSP)'!$AG$2:$AI$2)/10^9),0)</f>
        <v>-0.01608228716</v>
      </c>
      <c r="AV3635" s="95">
        <f>IF($AK$3539&gt;0,PPMT('Assumptions (CSP)'!$V$7,Model!AH$1,'Assumptions (CSP)'!$V$10,'Assumptions (CSP)'!$V$5*Model!$AK$3539*AVERAGE('Assumptions (CSP)'!$AG$2:$AI$2)/10^9),0)</f>
        <v>-0.0168461958</v>
      </c>
      <c r="AW3635" s="95">
        <f>IF($AK$3539&gt;0,PPMT('Assumptions (CSP)'!$V$7,Model!AI$1,'Assumptions (CSP)'!$V$10,'Assumptions (CSP)'!$V$5*Model!$AK$3539*AVERAGE('Assumptions (CSP)'!$AG$2:$AI$2)/10^9),0)</f>
        <v>-0.0176463901</v>
      </c>
      <c r="AX3635" s="95">
        <f>IF($AK$3539&gt;0,PPMT('Assumptions (CSP)'!$V$7,Model!AJ$1,'Assumptions (CSP)'!$V$10,'Assumptions (CSP)'!$V$5*Model!$AK$3539*AVERAGE('Assumptions (CSP)'!$AG$2:$AI$2)/10^9),0)</f>
        <v>-0.01848459363</v>
      </c>
      <c r="AY3635" s="95">
        <f>IF($AK$3539&gt;0,PPMT('Assumptions (CSP)'!$V$7,Model!AK$1,'Assumptions (CSP)'!$V$10,'Assumptions (CSP)'!$V$5*Model!$AK$3539*AVERAGE('Assumptions (CSP)'!$AG$2:$AI$2)/10^9),0)</f>
        <v>-0.01936261182</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-0.01012406267</v>
      </c>
      <c r="AM3636" s="95">
        <f>IF($AL$3539&gt;0,PPMT('Assumptions (CSP)'!$V$7,Model!X$1,'Assumptions (CSP)'!$V$10,'Assumptions (CSP)'!$V$5*Model!$AL$3539*AVERAGE('Assumptions (CSP)'!$AH$2:$AJ$2)/10^9),0)</f>
        <v>-0.01060495565</v>
      </c>
      <c r="AN3636" s="95">
        <f>IF($AL$3539&gt;0,PPMT('Assumptions (CSP)'!$V$7,Model!Y$1,'Assumptions (CSP)'!$V$10,'Assumptions (CSP)'!$V$5*Model!$AL$3539*AVERAGE('Assumptions (CSP)'!$AH$2:$AJ$2)/10^9),0)</f>
        <v>-0.01110869104</v>
      </c>
      <c r="AO3636" s="95">
        <f>IF($AL$3539&gt;0,PPMT('Assumptions (CSP)'!$V$7,Model!Z$1,'Assumptions (CSP)'!$V$10,'Assumptions (CSP)'!$V$5*Model!$AL$3539*AVERAGE('Assumptions (CSP)'!$AH$2:$AJ$2)/10^9),0)</f>
        <v>-0.01163635387</v>
      </c>
      <c r="AP3636" s="95">
        <f>IF($AL$3539&gt;0,PPMT('Assumptions (CSP)'!$V$7,Model!AA$1,'Assumptions (CSP)'!$V$10,'Assumptions (CSP)'!$V$5*Model!$AL$3539*AVERAGE('Assumptions (CSP)'!$AH$2:$AJ$2)/10^9),0)</f>
        <v>-0.01218908068</v>
      </c>
      <c r="AQ3636" s="95">
        <f>IF($AL$3539&gt;0,PPMT('Assumptions (CSP)'!$V$7,Model!AB$1,'Assumptions (CSP)'!$V$10,'Assumptions (CSP)'!$V$5*Model!$AL$3539*AVERAGE('Assumptions (CSP)'!$AH$2:$AJ$2)/10^9),0)</f>
        <v>-0.01276806201</v>
      </c>
      <c r="AR3636" s="95">
        <f>IF($AL$3539&gt;0,PPMT('Assumptions (CSP)'!$V$7,Model!AC$1,'Assumptions (CSP)'!$V$10,'Assumptions (CSP)'!$V$5*Model!$AL$3539*AVERAGE('Assumptions (CSP)'!$AH$2:$AJ$2)/10^9),0)</f>
        <v>-0.01337454495</v>
      </c>
      <c r="AS3636" s="95">
        <f>IF($AL$3539&gt;0,PPMT('Assumptions (CSP)'!$V$7,Model!AD$1,'Assumptions (CSP)'!$V$10,'Assumptions (CSP)'!$V$5*Model!$AL$3539*AVERAGE('Assumptions (CSP)'!$AH$2:$AJ$2)/10^9),0)</f>
        <v>-0.01400983584</v>
      </c>
      <c r="AT3636" s="95">
        <f>IF($AL$3539&gt;0,PPMT('Assumptions (CSP)'!$V$7,Model!AE$1,'Assumptions (CSP)'!$V$10,'Assumptions (CSP)'!$V$5*Model!$AL$3539*AVERAGE('Assumptions (CSP)'!$AH$2:$AJ$2)/10^9),0)</f>
        <v>-0.01467530304</v>
      </c>
      <c r="AU3636" s="95">
        <f>IF($AL$3539&gt;0,PPMT('Assumptions (CSP)'!$V$7,Model!AF$1,'Assumptions (CSP)'!$V$10,'Assumptions (CSP)'!$V$5*Model!$AL$3539*AVERAGE('Assumptions (CSP)'!$AH$2:$AJ$2)/10^9),0)</f>
        <v>-0.01537237994</v>
      </c>
      <c r="AV3636" s="95">
        <f>IF($AL$3539&gt;0,PPMT('Assumptions (CSP)'!$V$7,Model!AG$1,'Assumptions (CSP)'!$V$10,'Assumptions (CSP)'!$V$5*Model!$AL$3539*AVERAGE('Assumptions (CSP)'!$AH$2:$AJ$2)/10^9),0)</f>
        <v>-0.01610256798</v>
      </c>
      <c r="AW3636" s="95">
        <f>IF($AL$3539&gt;0,PPMT('Assumptions (CSP)'!$V$7,Model!AH$1,'Assumptions (CSP)'!$V$10,'Assumptions (CSP)'!$V$5*Model!$AL$3539*AVERAGE('Assumptions (CSP)'!$AH$2:$AJ$2)/10^9),0)</f>
        <v>-0.01686743996</v>
      </c>
      <c r="AX3636" s="95">
        <f>IF($AL$3539&gt;0,PPMT('Assumptions (CSP)'!$V$7,Model!AI$1,'Assumptions (CSP)'!$V$10,'Assumptions (CSP)'!$V$5*Model!$AL$3539*AVERAGE('Assumptions (CSP)'!$AH$2:$AJ$2)/10^9),0)</f>
        <v>-0.01766864336</v>
      </c>
      <c r="AY3636" s="95">
        <f>IF($AL$3539&gt;0,PPMT('Assumptions (CSP)'!$V$7,Model!AJ$1,'Assumptions (CSP)'!$V$10,'Assumptions (CSP)'!$V$5*Model!$AL$3539*AVERAGE('Assumptions (CSP)'!$AH$2:$AJ$2)/10^9),0)</f>
        <v>-0.01850790392</v>
      </c>
      <c r="AZ3636" s="95">
        <f>IF($AL$3539&gt;0,PPMT('Assumptions (CSP)'!$V$7,Model!AK$1,'Assumptions (CSP)'!$V$10,'Assumptions (CSP)'!$V$5*Model!$AL$3539*AVERAGE('Assumptions (CSP)'!$AH$2:$AJ$2)/10^9),0)</f>
        <v>-0.01938702936</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-0.0101527411</v>
      </c>
      <c r="AN3637" s="95">
        <f>IF($AM$3539&gt;0,PPMT('Assumptions (CSP)'!$V$7,Model!X$1,'Assumptions (CSP)'!$V$10,'Assumptions (CSP)'!$V$5*Model!$AM$3539*AVERAGE('Assumptions (CSP)'!$AI$2:$AK$2)/10^9),0)</f>
        <v>-0.01063499631</v>
      </c>
      <c r="AO3637" s="95">
        <f>IF($AM$3539&gt;0,PPMT('Assumptions (CSP)'!$V$7,Model!Y$1,'Assumptions (CSP)'!$V$10,'Assumptions (CSP)'!$V$5*Model!$AM$3539*AVERAGE('Assumptions (CSP)'!$AI$2:$AK$2)/10^9),0)</f>
        <v>-0.01114015863</v>
      </c>
      <c r="AP3637" s="95">
        <f>IF($AM$3539&gt;0,PPMT('Assumptions (CSP)'!$V$7,Model!Z$1,'Assumptions (CSP)'!$V$10,'Assumptions (CSP)'!$V$5*Model!$AM$3539*AVERAGE('Assumptions (CSP)'!$AI$2:$AK$2)/10^9),0)</f>
        <v>-0.01166931617</v>
      </c>
      <c r="AQ3637" s="95">
        <f>IF($AM$3539&gt;0,PPMT('Assumptions (CSP)'!$V$7,Model!AA$1,'Assumptions (CSP)'!$V$10,'Assumptions (CSP)'!$V$5*Model!$AM$3539*AVERAGE('Assumptions (CSP)'!$AI$2:$AK$2)/10^9),0)</f>
        <v>-0.01222360868</v>
      </c>
      <c r="AR3637" s="95">
        <f>IF($AM$3539&gt;0,PPMT('Assumptions (CSP)'!$V$7,Model!AB$1,'Assumptions (CSP)'!$V$10,'Assumptions (CSP)'!$V$5*Model!$AM$3539*AVERAGE('Assumptions (CSP)'!$AI$2:$AK$2)/10^9),0)</f>
        <v>-0.0128042301</v>
      </c>
      <c r="AS3637" s="95">
        <f>IF($AM$3539&gt;0,PPMT('Assumptions (CSP)'!$V$7,Model!AC$1,'Assumptions (CSP)'!$V$10,'Assumptions (CSP)'!$V$5*Model!$AM$3539*AVERAGE('Assumptions (CSP)'!$AI$2:$AK$2)/10^9),0)</f>
        <v>-0.01341243103</v>
      </c>
      <c r="AT3637" s="95">
        <f>IF($AM$3539&gt;0,PPMT('Assumptions (CSP)'!$V$7,Model!AD$1,'Assumptions (CSP)'!$V$10,'Assumptions (CSP)'!$V$5*Model!$AM$3539*AVERAGE('Assumptions (CSP)'!$AI$2:$AK$2)/10^9),0)</f>
        <v>-0.0140495215</v>
      </c>
      <c r="AU3637" s="95">
        <f>IF($AM$3539&gt;0,PPMT('Assumptions (CSP)'!$V$7,Model!AE$1,'Assumptions (CSP)'!$V$10,'Assumptions (CSP)'!$V$5*Model!$AM$3539*AVERAGE('Assumptions (CSP)'!$AI$2:$AK$2)/10^9),0)</f>
        <v>-0.01471687377</v>
      </c>
      <c r="AV3637" s="95">
        <f>IF($AM$3539&gt;0,PPMT('Assumptions (CSP)'!$V$7,Model!AF$1,'Assumptions (CSP)'!$V$10,'Assumptions (CSP)'!$V$5*Model!$AM$3539*AVERAGE('Assumptions (CSP)'!$AI$2:$AK$2)/10^9),0)</f>
        <v>-0.01541592528</v>
      </c>
      <c r="AW3637" s="95">
        <f>IF($AM$3539&gt;0,PPMT('Assumptions (CSP)'!$V$7,Model!AG$1,'Assumptions (CSP)'!$V$10,'Assumptions (CSP)'!$V$5*Model!$AM$3539*AVERAGE('Assumptions (CSP)'!$AI$2:$AK$2)/10^9),0)</f>
        <v>-0.01614818173</v>
      </c>
      <c r="AX3637" s="95">
        <f>IF($AM$3539&gt;0,PPMT('Assumptions (CSP)'!$V$7,Model!AH$1,'Assumptions (CSP)'!$V$10,'Assumptions (CSP)'!$V$5*Model!$AM$3539*AVERAGE('Assumptions (CSP)'!$AI$2:$AK$2)/10^9),0)</f>
        <v>-0.01691522036</v>
      </c>
      <c r="AY3637" s="95">
        <f>IF($AM$3539&gt;0,PPMT('Assumptions (CSP)'!$V$7,Model!AI$1,'Assumptions (CSP)'!$V$10,'Assumptions (CSP)'!$V$5*Model!$AM$3539*AVERAGE('Assumptions (CSP)'!$AI$2:$AK$2)/10^9),0)</f>
        <v>-0.01771869332</v>
      </c>
      <c r="AZ3637" s="95">
        <f>IF($AM$3539&gt;0,PPMT('Assumptions (CSP)'!$V$7,Model!AJ$1,'Assumptions (CSP)'!$V$10,'Assumptions (CSP)'!$V$5*Model!$AM$3539*AVERAGE('Assumptions (CSP)'!$AI$2:$AK$2)/10^9),0)</f>
        <v>-0.01856033126</v>
      </c>
      <c r="BA3637" s="95">
        <f>IF($AM$3539&gt;0,PPMT('Assumptions (CSP)'!$V$7,Model!AK$1,'Assumptions (CSP)'!$V$10,'Assumptions (CSP)'!$V$5*Model!$AM$3539*AVERAGE('Assumptions (CSP)'!$AI$2:$AK$2)/10^9),0)</f>
        <v>-0.01944194699</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-0.01019092907</v>
      </c>
      <c r="AO3638" s="95">
        <f>IF($AN$3539&gt;0,PPMT('Assumptions (CSP)'!$V$7,Model!X$1,'Assumptions (CSP)'!$V$10,'Assumptions (CSP)'!$V$5*Model!$AN$3539*AVERAGE('Assumptions (CSP)'!$AJ$2:$AL$2)/10^9),0)</f>
        <v>-0.0106749982</v>
      </c>
      <c r="AP3638" s="95">
        <f>IF($AN$3539&gt;0,PPMT('Assumptions (CSP)'!$V$7,Model!Y$1,'Assumptions (CSP)'!$V$10,'Assumptions (CSP)'!$V$5*Model!$AN$3539*AVERAGE('Assumptions (CSP)'!$AJ$2:$AL$2)/10^9),0)</f>
        <v>-0.01118206061</v>
      </c>
      <c r="AQ3638" s="95">
        <f>IF($AN$3539&gt;0,PPMT('Assumptions (CSP)'!$V$7,Model!Z$1,'Assumptions (CSP)'!$V$10,'Assumptions (CSP)'!$V$5*Model!$AN$3539*AVERAGE('Assumptions (CSP)'!$AJ$2:$AL$2)/10^9),0)</f>
        <v>-0.01171320849</v>
      </c>
      <c r="AR3638" s="95">
        <f>IF($AN$3539&gt;0,PPMT('Assumptions (CSP)'!$V$7,Model!AA$1,'Assumptions (CSP)'!$V$10,'Assumptions (CSP)'!$V$5*Model!$AN$3539*AVERAGE('Assumptions (CSP)'!$AJ$2:$AL$2)/10^9),0)</f>
        <v>-0.0122695859</v>
      </c>
      <c r="AS3638" s="95">
        <f>IF($AN$3539&gt;0,PPMT('Assumptions (CSP)'!$V$7,Model!AB$1,'Assumptions (CSP)'!$V$10,'Assumptions (CSP)'!$V$5*Model!$AN$3539*AVERAGE('Assumptions (CSP)'!$AJ$2:$AL$2)/10^9),0)</f>
        <v>-0.01285239123</v>
      </c>
      <c r="AT3638" s="95">
        <f>IF($AN$3539&gt;0,PPMT('Assumptions (CSP)'!$V$7,Model!AC$1,'Assumptions (CSP)'!$V$10,'Assumptions (CSP)'!$V$5*Model!$AN$3539*AVERAGE('Assumptions (CSP)'!$AJ$2:$AL$2)/10^9),0)</f>
        <v>-0.01346287981</v>
      </c>
      <c r="AU3638" s="95">
        <f>IF($AN$3539&gt;0,PPMT('Assumptions (CSP)'!$V$7,Model!AD$1,'Assumptions (CSP)'!$V$10,'Assumptions (CSP)'!$V$5*Model!$AN$3539*AVERAGE('Assumptions (CSP)'!$AJ$2:$AL$2)/10^9),0)</f>
        <v>-0.0141023666</v>
      </c>
      <c r="AV3638" s="95">
        <f>IF($AN$3539&gt;0,PPMT('Assumptions (CSP)'!$V$7,Model!AE$1,'Assumptions (CSP)'!$V$10,'Assumptions (CSP)'!$V$5*Model!$AN$3539*AVERAGE('Assumptions (CSP)'!$AJ$2:$AL$2)/10^9),0)</f>
        <v>-0.01477222901</v>
      </c>
      <c r="AW3638" s="95">
        <f>IF($AN$3539&gt;0,PPMT('Assumptions (CSP)'!$V$7,Model!AF$1,'Assumptions (CSP)'!$V$10,'Assumptions (CSP)'!$V$5*Model!$AN$3539*AVERAGE('Assumptions (CSP)'!$AJ$2:$AL$2)/10^9),0)</f>
        <v>-0.01547390989</v>
      </c>
      <c r="AX3638" s="95">
        <f>IF($AN$3539&gt;0,PPMT('Assumptions (CSP)'!$V$7,Model!AG$1,'Assumptions (CSP)'!$V$10,'Assumptions (CSP)'!$V$5*Model!$AN$3539*AVERAGE('Assumptions (CSP)'!$AJ$2:$AL$2)/10^9),0)</f>
        <v>-0.01620892061</v>
      </c>
      <c r="AY3638" s="95">
        <f>IF($AN$3539&gt;0,PPMT('Assumptions (CSP)'!$V$7,Model!AH$1,'Assumptions (CSP)'!$V$10,'Assumptions (CSP)'!$V$5*Model!$AN$3539*AVERAGE('Assumptions (CSP)'!$AJ$2:$AL$2)/10^9),0)</f>
        <v>-0.01697884434</v>
      </c>
      <c r="AZ3638" s="95">
        <f>IF($AN$3539&gt;0,PPMT('Assumptions (CSP)'!$V$7,Model!AI$1,'Assumptions (CSP)'!$V$10,'Assumptions (CSP)'!$V$5*Model!$AN$3539*AVERAGE('Assumptions (CSP)'!$AJ$2:$AL$2)/10^9),0)</f>
        <v>-0.01778533945</v>
      </c>
      <c r="BA3638" s="95">
        <f>IF($AN$3539&gt;0,PPMT('Assumptions (CSP)'!$V$7,Model!AJ$1,'Assumptions (CSP)'!$V$10,'Assumptions (CSP)'!$V$5*Model!$AN$3539*AVERAGE('Assumptions (CSP)'!$AJ$2:$AL$2)/10^9),0)</f>
        <v>-0.01863014307</v>
      </c>
      <c r="BB3638" s="95">
        <f>IF($AN$3539&gt;0,PPMT('Assumptions (CSP)'!$V$7,Model!AK$1,'Assumptions (CSP)'!$V$10,'Assumptions (CSP)'!$V$5*Model!$AN$3539*AVERAGE('Assumptions (CSP)'!$AJ$2:$AL$2)/10^9),0)</f>
        <v>-0.01951507487</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-0.01026017234</v>
      </c>
      <c r="AP3639" s="95">
        <f>IF($AO$3539&gt;0,PPMT('Assumptions (CSP)'!$V$7,Model!X$1,'Assumptions (CSP)'!$V$10,'Assumptions (CSP)'!$V$5*Model!$AO$3539*AVERAGE('Assumptions (CSP)'!$AK$2:$AM$2)/10^9),0)</f>
        <v>-0.01074753052</v>
      </c>
      <c r="AQ3639" s="95">
        <f>IF($AO$3539&gt;0,PPMT('Assumptions (CSP)'!$V$7,Model!Y$1,'Assumptions (CSP)'!$V$10,'Assumptions (CSP)'!$V$5*Model!$AO$3539*AVERAGE('Assumptions (CSP)'!$AK$2:$AM$2)/10^9),0)</f>
        <v>-0.01125803822</v>
      </c>
      <c r="AR3639" s="95">
        <f>IF($AO$3539&gt;0,PPMT('Assumptions (CSP)'!$V$7,Model!Z$1,'Assumptions (CSP)'!$V$10,'Assumptions (CSP)'!$V$5*Model!$AO$3539*AVERAGE('Assumptions (CSP)'!$AK$2:$AM$2)/10^9),0)</f>
        <v>-0.01179279504</v>
      </c>
      <c r="AS3639" s="95">
        <f>IF($AO$3539&gt;0,PPMT('Assumptions (CSP)'!$V$7,Model!AA$1,'Assumptions (CSP)'!$V$10,'Assumptions (CSP)'!$V$5*Model!$AO$3539*AVERAGE('Assumptions (CSP)'!$AK$2:$AM$2)/10^9),0)</f>
        <v>-0.0123529528</v>
      </c>
      <c r="AT3639" s="95">
        <f>IF($AO$3539&gt;0,PPMT('Assumptions (CSP)'!$V$7,Model!AB$1,'Assumptions (CSP)'!$V$10,'Assumptions (CSP)'!$V$5*Model!$AO$3539*AVERAGE('Assumptions (CSP)'!$AK$2:$AM$2)/10^9),0)</f>
        <v>-0.01293971806</v>
      </c>
      <c r="AU3639" s="95">
        <f>IF($AO$3539&gt;0,PPMT('Assumptions (CSP)'!$V$7,Model!AC$1,'Assumptions (CSP)'!$V$10,'Assumptions (CSP)'!$V$5*Model!$AO$3539*AVERAGE('Assumptions (CSP)'!$AK$2:$AM$2)/10^9),0)</f>
        <v>-0.01355435467</v>
      </c>
      <c r="AV3639" s="95">
        <f>IF($AO$3539&gt;0,PPMT('Assumptions (CSP)'!$V$7,Model!AD$1,'Assumptions (CSP)'!$V$10,'Assumptions (CSP)'!$V$5*Model!$AO$3539*AVERAGE('Assumptions (CSP)'!$AK$2:$AM$2)/10^9),0)</f>
        <v>-0.01419818652</v>
      </c>
      <c r="AW3639" s="95">
        <f>IF($AO$3539&gt;0,PPMT('Assumptions (CSP)'!$V$7,Model!AE$1,'Assumptions (CSP)'!$V$10,'Assumptions (CSP)'!$V$5*Model!$AO$3539*AVERAGE('Assumptions (CSP)'!$AK$2:$AM$2)/10^9),0)</f>
        <v>-0.01487260038</v>
      </c>
      <c r="AX3639" s="95">
        <f>IF($AO$3539&gt;0,PPMT('Assumptions (CSP)'!$V$7,Model!AF$1,'Assumptions (CSP)'!$V$10,'Assumptions (CSP)'!$V$5*Model!$AO$3539*AVERAGE('Assumptions (CSP)'!$AK$2:$AM$2)/10^9),0)</f>
        <v>-0.0155790489</v>
      </c>
      <c r="AY3639" s="95">
        <f>IF($AO$3539&gt;0,PPMT('Assumptions (CSP)'!$V$7,Model!AG$1,'Assumptions (CSP)'!$V$10,'Assumptions (CSP)'!$V$5*Model!$AO$3539*AVERAGE('Assumptions (CSP)'!$AK$2:$AM$2)/10^9),0)</f>
        <v>-0.01631905372</v>
      </c>
      <c r="AZ3639" s="95">
        <f>IF($AO$3539&gt;0,PPMT('Assumptions (CSP)'!$V$7,Model!AH$1,'Assumptions (CSP)'!$V$10,'Assumptions (CSP)'!$V$5*Model!$AO$3539*AVERAGE('Assumptions (CSP)'!$AK$2:$AM$2)/10^9),0)</f>
        <v>-0.01709420877</v>
      </c>
      <c r="BA3639" s="95">
        <f>IF($AO$3539&gt;0,PPMT('Assumptions (CSP)'!$V$7,Model!AI$1,'Assumptions (CSP)'!$V$10,'Assumptions (CSP)'!$V$5*Model!$AO$3539*AVERAGE('Assumptions (CSP)'!$AK$2:$AM$2)/10^9),0)</f>
        <v>-0.01790618369</v>
      </c>
      <c r="BB3639" s="95">
        <f>IF($AO$3539&gt;0,PPMT('Assumptions (CSP)'!$V$7,Model!AJ$1,'Assumptions (CSP)'!$V$10,'Assumptions (CSP)'!$V$5*Model!$AO$3539*AVERAGE('Assumptions (CSP)'!$AK$2:$AM$2)/10^9),0)</f>
        <v>-0.01875672741</v>
      </c>
      <c r="BC3639" s="95">
        <f>IF($AO$3539&gt;0,PPMT('Assumptions (CSP)'!$V$7,Model!AK$1,'Assumptions (CSP)'!$V$10,'Assumptions (CSP)'!$V$5*Model!$AO$3539*AVERAGE('Assumptions (CSP)'!$AK$2:$AM$2)/10^9),0)</f>
        <v>-0.01964767196</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-0.01035171791</v>
      </c>
      <c r="AQ3640" s="95">
        <f>IF($AP$3539&gt;0,PPMT('Assumptions (CSP)'!$V$7,Model!X$1,'Assumptions (CSP)'!$V$10,'Assumptions (CSP)'!$V$5*Model!$AP$3539*AVERAGE('Assumptions (CSP)'!$AL$2:$AN$2)/10^9),0)</f>
        <v>-0.01084342452</v>
      </c>
      <c r="AR3640" s="95">
        <f>IF($AP$3539&gt;0,PPMT('Assumptions (CSP)'!$V$7,Model!Y$1,'Assumptions (CSP)'!$V$10,'Assumptions (CSP)'!$V$5*Model!$AP$3539*AVERAGE('Assumptions (CSP)'!$AL$2:$AN$2)/10^9),0)</f>
        <v>-0.01135848718</v>
      </c>
      <c r="AS3640" s="95">
        <f>IF($AP$3539&gt;0,PPMT('Assumptions (CSP)'!$V$7,Model!Z$1,'Assumptions (CSP)'!$V$10,'Assumptions (CSP)'!$V$5*Model!$AP$3539*AVERAGE('Assumptions (CSP)'!$AL$2:$AN$2)/10^9),0)</f>
        <v>-0.01189801532</v>
      </c>
      <c r="AT3640" s="95">
        <f>IF($AP$3539&gt;0,PPMT('Assumptions (CSP)'!$V$7,Model!AA$1,'Assumptions (CSP)'!$V$10,'Assumptions (CSP)'!$V$5*Model!$AP$3539*AVERAGE('Assumptions (CSP)'!$AL$2:$AN$2)/10^9),0)</f>
        <v>-0.01246317105</v>
      </c>
      <c r="AU3640" s="95">
        <f>IF($AP$3539&gt;0,PPMT('Assumptions (CSP)'!$V$7,Model!AB$1,'Assumptions (CSP)'!$V$10,'Assumptions (CSP)'!$V$5*Model!$AP$3539*AVERAGE('Assumptions (CSP)'!$AL$2:$AN$2)/10^9),0)</f>
        <v>-0.01305517167</v>
      </c>
      <c r="AV3640" s="95">
        <f>IF($AP$3539&gt;0,PPMT('Assumptions (CSP)'!$V$7,Model!AC$1,'Assumptions (CSP)'!$V$10,'Assumptions (CSP)'!$V$5*Model!$AP$3539*AVERAGE('Assumptions (CSP)'!$AL$2:$AN$2)/10^9),0)</f>
        <v>-0.01367529233</v>
      </c>
      <c r="AW3640" s="95">
        <f>IF($AP$3539&gt;0,PPMT('Assumptions (CSP)'!$V$7,Model!AD$1,'Assumptions (CSP)'!$V$10,'Assumptions (CSP)'!$V$5*Model!$AP$3539*AVERAGE('Assumptions (CSP)'!$AL$2:$AN$2)/10^9),0)</f>
        <v>-0.01432486871</v>
      </c>
      <c r="AX3640" s="95">
        <f>IF($AP$3539&gt;0,PPMT('Assumptions (CSP)'!$V$7,Model!AE$1,'Assumptions (CSP)'!$V$10,'Assumptions (CSP)'!$V$5*Model!$AP$3539*AVERAGE('Assumptions (CSP)'!$AL$2:$AN$2)/10^9),0)</f>
        <v>-0.01500529998</v>
      </c>
      <c r="AY3640" s="95">
        <f>IF($AP$3539&gt;0,PPMT('Assumptions (CSP)'!$V$7,Model!AF$1,'Assumptions (CSP)'!$V$10,'Assumptions (CSP)'!$V$5*Model!$AP$3539*AVERAGE('Assumptions (CSP)'!$AL$2:$AN$2)/10^9),0)</f>
        <v>-0.01571805173</v>
      </c>
      <c r="AZ3640" s="95">
        <f>IF($AP$3539&gt;0,PPMT('Assumptions (CSP)'!$V$7,Model!AG$1,'Assumptions (CSP)'!$V$10,'Assumptions (CSP)'!$V$5*Model!$AP$3539*AVERAGE('Assumptions (CSP)'!$AL$2:$AN$2)/10^9),0)</f>
        <v>-0.01646465918</v>
      </c>
      <c r="BA3640" s="95">
        <f>IF($AP$3539&gt;0,PPMT('Assumptions (CSP)'!$V$7,Model!AH$1,'Assumptions (CSP)'!$V$10,'Assumptions (CSP)'!$V$5*Model!$AP$3539*AVERAGE('Assumptions (CSP)'!$AL$2:$AN$2)/10^9),0)</f>
        <v>-0.0172467305</v>
      </c>
      <c r="BB3640" s="95">
        <f>IF($AP$3539&gt;0,PPMT('Assumptions (CSP)'!$V$7,Model!AI$1,'Assumptions (CSP)'!$V$10,'Assumptions (CSP)'!$V$5*Model!$AP$3539*AVERAGE('Assumptions (CSP)'!$AL$2:$AN$2)/10^9),0)</f>
        <v>-0.01806595019</v>
      </c>
      <c r="BC3640" s="95">
        <f>IF($AP$3539&gt;0,PPMT('Assumptions (CSP)'!$V$7,Model!AJ$1,'Assumptions (CSP)'!$V$10,'Assumptions (CSP)'!$V$5*Model!$AP$3539*AVERAGE('Assumptions (CSP)'!$AL$2:$AN$2)/10^9),0)</f>
        <v>-0.01892408283</v>
      </c>
      <c r="BD3640" s="95">
        <f>IF($AP$3539&gt;0,PPMT('Assumptions (CSP)'!$V$7,Model!AK$1,'Assumptions (CSP)'!$V$10,'Assumptions (CSP)'!$V$5*Model!$AP$3539*AVERAGE('Assumptions (CSP)'!$AL$2:$AN$2)/10^9),0)</f>
        <v>-0.01982297676</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-0.01047144728</v>
      </c>
      <c r="AR3641" s="95">
        <f>IF($AQ$3539&gt;0,PPMT('Assumptions (CSP)'!$V$7,Model!X$1,'Assumptions (CSP)'!$V$10,'Assumptions (CSP)'!$V$5*Model!$AQ$3539*AVERAGE('Assumptions (CSP)'!$AM$2:$AO$2)/10^9),0)</f>
        <v>-0.01096884102</v>
      </c>
      <c r="AS3641" s="95">
        <f>IF($AQ$3539&gt;0,PPMT('Assumptions (CSP)'!$V$7,Model!Y$1,'Assumptions (CSP)'!$V$10,'Assumptions (CSP)'!$V$5*Model!$AQ$3539*AVERAGE('Assumptions (CSP)'!$AM$2:$AO$2)/10^9),0)</f>
        <v>-0.01148986097</v>
      </c>
      <c r="AT3641" s="95">
        <f>IF($AQ$3539&gt;0,PPMT('Assumptions (CSP)'!$V$7,Model!Z$1,'Assumptions (CSP)'!$V$10,'Assumptions (CSP)'!$V$5*Model!$AQ$3539*AVERAGE('Assumptions (CSP)'!$AM$2:$AO$2)/10^9),0)</f>
        <v>-0.01203562937</v>
      </c>
      <c r="AU3641" s="95">
        <f>IF($AQ$3539&gt;0,PPMT('Assumptions (CSP)'!$V$7,Model!AA$1,'Assumptions (CSP)'!$V$10,'Assumptions (CSP)'!$V$5*Model!$AQ$3539*AVERAGE('Assumptions (CSP)'!$AM$2:$AO$2)/10^9),0)</f>
        <v>-0.01260732176</v>
      </c>
      <c r="AV3641" s="95">
        <f>IF($AQ$3539&gt;0,PPMT('Assumptions (CSP)'!$V$7,Model!AB$1,'Assumptions (CSP)'!$V$10,'Assumptions (CSP)'!$V$5*Model!$AQ$3539*AVERAGE('Assumptions (CSP)'!$AM$2:$AO$2)/10^9),0)</f>
        <v>-0.01320616955</v>
      </c>
      <c r="AW3641" s="95">
        <f>IF($AQ$3539&gt;0,PPMT('Assumptions (CSP)'!$V$7,Model!AC$1,'Assumptions (CSP)'!$V$10,'Assumptions (CSP)'!$V$5*Model!$AQ$3539*AVERAGE('Assumptions (CSP)'!$AM$2:$AO$2)/10^9),0)</f>
        <v>-0.0138334626</v>
      </c>
      <c r="AX3641" s="95">
        <f>IF($AQ$3539&gt;0,PPMT('Assumptions (CSP)'!$V$7,Model!AD$1,'Assumptions (CSP)'!$V$10,'Assumptions (CSP)'!$V$5*Model!$AQ$3539*AVERAGE('Assumptions (CSP)'!$AM$2:$AO$2)/10^9),0)</f>
        <v>-0.01449055208</v>
      </c>
      <c r="AY3641" s="95">
        <f>IF($AQ$3539&gt;0,PPMT('Assumptions (CSP)'!$V$7,Model!AE$1,'Assumptions (CSP)'!$V$10,'Assumptions (CSP)'!$V$5*Model!$AQ$3539*AVERAGE('Assumptions (CSP)'!$AM$2:$AO$2)/10^9),0)</f>
        <v>-0.0151788533</v>
      </c>
      <c r="AZ3641" s="95">
        <f>IF($AQ$3539&gt;0,PPMT('Assumptions (CSP)'!$V$7,Model!AF$1,'Assumptions (CSP)'!$V$10,'Assumptions (CSP)'!$V$5*Model!$AQ$3539*AVERAGE('Assumptions (CSP)'!$AM$2:$AO$2)/10^9),0)</f>
        <v>-0.01589984883</v>
      </c>
      <c r="BA3641" s="95">
        <f>IF($AQ$3539&gt;0,PPMT('Assumptions (CSP)'!$V$7,Model!AG$1,'Assumptions (CSP)'!$V$10,'Assumptions (CSP)'!$V$5*Model!$AQ$3539*AVERAGE('Assumptions (CSP)'!$AM$2:$AO$2)/10^9),0)</f>
        <v>-0.01665509165</v>
      </c>
      <c r="BB3641" s="95">
        <f>IF($AQ$3539&gt;0,PPMT('Assumptions (CSP)'!$V$7,Model!AH$1,'Assumptions (CSP)'!$V$10,'Assumptions (CSP)'!$V$5*Model!$AQ$3539*AVERAGE('Assumptions (CSP)'!$AM$2:$AO$2)/10^9),0)</f>
        <v>-0.0174462085</v>
      </c>
      <c r="BC3641" s="95">
        <f>IF($AQ$3539&gt;0,PPMT('Assumptions (CSP)'!$V$7,Model!AI$1,'Assumptions (CSP)'!$V$10,'Assumptions (CSP)'!$V$5*Model!$AQ$3539*AVERAGE('Assumptions (CSP)'!$AM$2:$AO$2)/10^9),0)</f>
        <v>-0.01827490341</v>
      </c>
      <c r="BD3641" s="95">
        <f>IF($AQ$3539&gt;0,PPMT('Assumptions (CSP)'!$V$7,Model!AJ$1,'Assumptions (CSP)'!$V$10,'Assumptions (CSP)'!$V$5*Model!$AQ$3539*AVERAGE('Assumptions (CSP)'!$AM$2:$AO$2)/10^9),0)</f>
        <v>-0.01914296132</v>
      </c>
      <c r="BE3641" s="95">
        <f>IF($AQ$3539&gt;0,PPMT('Assumptions (CSP)'!$V$7,Model!AK$1,'Assumptions (CSP)'!$V$10,'Assumptions (CSP)'!$V$5*Model!$AQ$3539*AVERAGE('Assumptions (CSP)'!$AM$2:$AO$2)/10^9),0)</f>
        <v>-0.02005225198</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-0.01060457545</v>
      </c>
      <c r="AS3642" s="95">
        <f>IF($AR$3539&gt;0,PPMT('Assumptions (CSP)'!$V$7,Model!X$1,'Assumptions (CSP)'!$V$10,'Assumptions (CSP)'!$V$5*Model!$AR$3539*AVERAGE('Assumptions (CSP)'!$AN$2:$AP$2)/10^9),0)</f>
        <v>-0.01110829278</v>
      </c>
      <c r="AT3642" s="95">
        <f>IF($AR$3539&gt;0,PPMT('Assumptions (CSP)'!$V$7,Model!Y$1,'Assumptions (CSP)'!$V$10,'Assumptions (CSP)'!$V$5*Model!$AR$3539*AVERAGE('Assumptions (CSP)'!$AN$2:$AP$2)/10^9),0)</f>
        <v>-0.01163593669</v>
      </c>
      <c r="AU3642" s="95">
        <f>IF($AR$3539&gt;0,PPMT('Assumptions (CSP)'!$V$7,Model!Z$1,'Assumptions (CSP)'!$V$10,'Assumptions (CSP)'!$V$5*Model!$AR$3539*AVERAGE('Assumptions (CSP)'!$AN$2:$AP$2)/10^9),0)</f>
        <v>-0.01218864368</v>
      </c>
      <c r="AV3642" s="95">
        <f>IF($AR$3539&gt;0,PPMT('Assumptions (CSP)'!$V$7,Model!AA$1,'Assumptions (CSP)'!$V$10,'Assumptions (CSP)'!$V$5*Model!$AR$3539*AVERAGE('Assumptions (CSP)'!$AN$2:$AP$2)/10^9),0)</f>
        <v>-0.01276760426</v>
      </c>
      <c r="AW3642" s="95">
        <f>IF($AR$3539&gt;0,PPMT('Assumptions (CSP)'!$V$7,Model!AB$1,'Assumptions (CSP)'!$V$10,'Assumptions (CSP)'!$V$5*Model!$AR$3539*AVERAGE('Assumptions (CSP)'!$AN$2:$AP$2)/10^9),0)</f>
        <v>-0.01337406546</v>
      </c>
      <c r="AX3642" s="95">
        <f>IF($AR$3539&gt;0,PPMT('Assumptions (CSP)'!$V$7,Model!AC$1,'Assumptions (CSP)'!$V$10,'Assumptions (CSP)'!$V$5*Model!$AR$3539*AVERAGE('Assumptions (CSP)'!$AN$2:$AP$2)/10^9),0)</f>
        <v>-0.01400933357</v>
      </c>
      <c r="AY3642" s="95">
        <f>IF($AR$3539&gt;0,PPMT('Assumptions (CSP)'!$V$7,Model!AD$1,'Assumptions (CSP)'!$V$10,'Assumptions (CSP)'!$V$5*Model!$AR$3539*AVERAGE('Assumptions (CSP)'!$AN$2:$AP$2)/10^9),0)</f>
        <v>-0.01467477691</v>
      </c>
      <c r="AZ3642" s="95">
        <f>IF($AR$3539&gt;0,PPMT('Assumptions (CSP)'!$V$7,Model!AE$1,'Assumptions (CSP)'!$V$10,'Assumptions (CSP)'!$V$5*Model!$AR$3539*AVERAGE('Assumptions (CSP)'!$AN$2:$AP$2)/10^9),0)</f>
        <v>-0.01537182882</v>
      </c>
      <c r="BA3642" s="95">
        <f>IF($AR$3539&gt;0,PPMT('Assumptions (CSP)'!$V$7,Model!AF$1,'Assumptions (CSP)'!$V$10,'Assumptions (CSP)'!$V$5*Model!$AR$3539*AVERAGE('Assumptions (CSP)'!$AN$2:$AP$2)/10^9),0)</f>
        <v>-0.01610199069</v>
      </c>
      <c r="BB3642" s="95">
        <f>IF($AR$3539&gt;0,PPMT('Assumptions (CSP)'!$V$7,Model!AG$1,'Assumptions (CSP)'!$V$10,'Assumptions (CSP)'!$V$5*Model!$AR$3539*AVERAGE('Assumptions (CSP)'!$AN$2:$AP$2)/10^9),0)</f>
        <v>-0.01686683524</v>
      </c>
      <c r="BC3642" s="95">
        <f>IF($AR$3539&gt;0,PPMT('Assumptions (CSP)'!$V$7,Model!AH$1,'Assumptions (CSP)'!$V$10,'Assumptions (CSP)'!$V$5*Model!$AR$3539*AVERAGE('Assumptions (CSP)'!$AN$2:$AP$2)/10^9),0)</f>
        <v>-0.01766800992</v>
      </c>
      <c r="BD3642" s="95">
        <f>IF($AR$3539&gt;0,PPMT('Assumptions (CSP)'!$V$7,Model!AI$1,'Assumptions (CSP)'!$V$10,'Assumptions (CSP)'!$V$5*Model!$AR$3539*AVERAGE('Assumptions (CSP)'!$AN$2:$AP$2)/10^9),0)</f>
        <v>-0.01850724039</v>
      </c>
      <c r="BE3642" s="95">
        <f>IF($AR$3539&gt;0,PPMT('Assumptions (CSP)'!$V$7,Model!AJ$1,'Assumptions (CSP)'!$V$10,'Assumptions (CSP)'!$V$5*Model!$AR$3539*AVERAGE('Assumptions (CSP)'!$AN$2:$AP$2)/10^9),0)</f>
        <v>-0.01938633431</v>
      </c>
      <c r="BF3642" s="95">
        <f>IF($AR$3539&gt;0,PPMT('Assumptions (CSP)'!$V$7,Model!AK$1,'Assumptions (CSP)'!$V$10,'Assumptions (CSP)'!$V$5*Model!$AR$3539*AVERAGE('Assumptions (CSP)'!$AN$2:$AP$2)/10^9),0)</f>
        <v>-0.02030718519</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-0.01074541919</v>
      </c>
      <c r="AT3643" s="95">
        <f>IF($AS$3539&gt;0,PPMT('Assumptions (CSP)'!$V$7,Model!X$1,'Assumptions (CSP)'!$V$10,'Assumptions (CSP)'!$V$5*Model!$AS$3539*AVERAGE('Assumptions (CSP)'!$AO$2:$AQ$2)/10^9),0)</f>
        <v>-0.0112558266</v>
      </c>
      <c r="AU3643" s="95">
        <f>IF($AS$3539&gt;0,PPMT('Assumptions (CSP)'!$V$7,Model!Y$1,'Assumptions (CSP)'!$V$10,'Assumptions (CSP)'!$V$5*Model!$AS$3539*AVERAGE('Assumptions (CSP)'!$AO$2:$AQ$2)/10^9),0)</f>
        <v>-0.01179047836</v>
      </c>
      <c r="AV3643" s="95">
        <f>IF($AS$3539&gt;0,PPMT('Assumptions (CSP)'!$V$7,Model!Z$1,'Assumptions (CSP)'!$V$10,'Assumptions (CSP)'!$V$5*Model!$AS$3539*AVERAGE('Assumptions (CSP)'!$AO$2:$AQ$2)/10^9),0)</f>
        <v>-0.01235052609</v>
      </c>
      <c r="AW3643" s="95">
        <f>IF($AS$3539&gt;0,PPMT('Assumptions (CSP)'!$V$7,Model!AA$1,'Assumptions (CSP)'!$V$10,'Assumptions (CSP)'!$V$5*Model!$AS$3539*AVERAGE('Assumptions (CSP)'!$AO$2:$AQ$2)/10^9),0)</f>
        <v>-0.01293717607</v>
      </c>
      <c r="AX3643" s="95">
        <f>IF($AS$3539&gt;0,PPMT('Assumptions (CSP)'!$V$7,Model!AB$1,'Assumptions (CSP)'!$V$10,'Assumptions (CSP)'!$V$5*Model!$AS$3539*AVERAGE('Assumptions (CSP)'!$AO$2:$AQ$2)/10^9),0)</f>
        <v>-0.01355169194</v>
      </c>
      <c r="AY3643" s="95">
        <f>IF($AS$3539&gt;0,PPMT('Assumptions (CSP)'!$V$7,Model!AC$1,'Assumptions (CSP)'!$V$10,'Assumptions (CSP)'!$V$5*Model!$AS$3539*AVERAGE('Assumptions (CSP)'!$AO$2:$AQ$2)/10^9),0)</f>
        <v>-0.01419539731</v>
      </c>
      <c r="AZ3643" s="95">
        <f>IF($AS$3539&gt;0,PPMT('Assumptions (CSP)'!$V$7,Model!AD$1,'Assumptions (CSP)'!$V$10,'Assumptions (CSP)'!$V$5*Model!$AS$3539*AVERAGE('Assumptions (CSP)'!$AO$2:$AQ$2)/10^9),0)</f>
        <v>-0.01486967868</v>
      </c>
      <c r="BA3643" s="95">
        <f>IF($AS$3539&gt;0,PPMT('Assumptions (CSP)'!$V$7,Model!AE$1,'Assumptions (CSP)'!$V$10,'Assumptions (CSP)'!$V$5*Model!$AS$3539*AVERAGE('Assumptions (CSP)'!$AO$2:$AQ$2)/10^9),0)</f>
        <v>-0.01557598841</v>
      </c>
      <c r="BB3643" s="95">
        <f>IF($AS$3539&gt;0,PPMT('Assumptions (CSP)'!$V$7,Model!AF$1,'Assumptions (CSP)'!$V$10,'Assumptions (CSP)'!$V$5*Model!$AS$3539*AVERAGE('Assumptions (CSP)'!$AO$2:$AQ$2)/10^9),0)</f>
        <v>-0.01631584786</v>
      </c>
      <c r="BC3643" s="95">
        <f>IF($AS$3539&gt;0,PPMT('Assumptions (CSP)'!$V$7,Model!AG$1,'Assumptions (CSP)'!$V$10,'Assumptions (CSP)'!$V$5*Model!$AS$3539*AVERAGE('Assumptions (CSP)'!$AO$2:$AQ$2)/10^9),0)</f>
        <v>-0.01709085064</v>
      </c>
      <c r="BD3643" s="95">
        <f>IF($AS$3539&gt;0,PPMT('Assumptions (CSP)'!$V$7,Model!AH$1,'Assumptions (CSP)'!$V$10,'Assumptions (CSP)'!$V$5*Model!$AS$3539*AVERAGE('Assumptions (CSP)'!$AO$2:$AQ$2)/10^9),0)</f>
        <v>-0.01790266604</v>
      </c>
      <c r="BE3643" s="95">
        <f>IF($AS$3539&gt;0,PPMT('Assumptions (CSP)'!$V$7,Model!AI$1,'Assumptions (CSP)'!$V$10,'Assumptions (CSP)'!$V$5*Model!$AS$3539*AVERAGE('Assumptions (CSP)'!$AO$2:$AQ$2)/10^9),0)</f>
        <v>-0.01875304268</v>
      </c>
      <c r="BF3643" s="95">
        <f>IF($AS$3539&gt;0,PPMT('Assumptions (CSP)'!$V$7,Model!AJ$1,'Assumptions (CSP)'!$V$10,'Assumptions (CSP)'!$V$5*Model!$AS$3539*AVERAGE('Assumptions (CSP)'!$AO$2:$AQ$2)/10^9),0)</f>
        <v>-0.01964381221</v>
      </c>
      <c r="BG3643" s="95">
        <f>IF($AS$3539&gt;0,PPMT('Assumptions (CSP)'!$V$7,Model!AK$1,'Assumptions (CSP)'!$V$10,'Assumptions (CSP)'!$V$5*Model!$AS$3539*AVERAGE('Assumptions (CSP)'!$AO$2:$AQ$2)/10^9),0)</f>
        <v>-0.02057689329</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-0.01089128172</v>
      </c>
      <c r="AU3644" s="95">
        <f>IF($AT$3539&gt;0,PPMT('Assumptions (CSP)'!$V$7,Model!X$1,'Assumptions (CSP)'!$V$10,'Assumptions (CSP)'!$V$5*Model!$AT$3539*AVERAGE('Assumptions (CSP)'!$AP$2:$AR$2)/10^9),0)</f>
        <v>-0.0114086176</v>
      </c>
      <c r="AV3644" s="95">
        <f>IF($AT$3539&gt;0,PPMT('Assumptions (CSP)'!$V$7,Model!Y$1,'Assumptions (CSP)'!$V$10,'Assumptions (CSP)'!$V$5*Model!$AT$3539*AVERAGE('Assumptions (CSP)'!$AP$2:$AR$2)/10^9),0)</f>
        <v>-0.01195052694</v>
      </c>
      <c r="AW3644" s="95">
        <f>IF($AT$3539&gt;0,PPMT('Assumptions (CSP)'!$V$7,Model!Z$1,'Assumptions (CSP)'!$V$10,'Assumptions (CSP)'!$V$5*Model!$AT$3539*AVERAGE('Assumptions (CSP)'!$AP$2:$AR$2)/10^9),0)</f>
        <v>-0.01251817697</v>
      </c>
      <c r="AX3644" s="95">
        <f>IF($AT$3539&gt;0,PPMT('Assumptions (CSP)'!$V$7,Model!AA$1,'Assumptions (CSP)'!$V$10,'Assumptions (CSP)'!$V$5*Model!$AT$3539*AVERAGE('Assumptions (CSP)'!$AP$2:$AR$2)/10^9),0)</f>
        <v>-0.01311279037</v>
      </c>
      <c r="AY3644" s="95">
        <f>IF($AT$3539&gt;0,PPMT('Assumptions (CSP)'!$V$7,Model!AB$1,'Assumptions (CSP)'!$V$10,'Assumptions (CSP)'!$V$5*Model!$AT$3539*AVERAGE('Assumptions (CSP)'!$AP$2:$AR$2)/10^9),0)</f>
        <v>-0.01373564792</v>
      </c>
      <c r="AZ3644" s="95">
        <f>IF($AT$3539&gt;0,PPMT('Assumptions (CSP)'!$V$7,Model!AC$1,'Assumptions (CSP)'!$V$10,'Assumptions (CSP)'!$V$5*Model!$AT$3539*AVERAGE('Assumptions (CSP)'!$AP$2:$AR$2)/10^9),0)</f>
        <v>-0.01438809119</v>
      </c>
      <c r="BA3644" s="95">
        <f>IF($AT$3539&gt;0,PPMT('Assumptions (CSP)'!$V$7,Model!AD$1,'Assumptions (CSP)'!$V$10,'Assumptions (CSP)'!$V$5*Model!$AT$3539*AVERAGE('Assumptions (CSP)'!$AP$2:$AR$2)/10^9),0)</f>
        <v>-0.01507152552</v>
      </c>
      <c r="BB3644" s="95">
        <f>IF($AT$3539&gt;0,PPMT('Assumptions (CSP)'!$V$7,Model!AE$1,'Assumptions (CSP)'!$V$10,'Assumptions (CSP)'!$V$5*Model!$AT$3539*AVERAGE('Assumptions (CSP)'!$AP$2:$AR$2)/10^9),0)</f>
        <v>-0.01578742299</v>
      </c>
      <c r="BC3644" s="95">
        <f>IF($AT$3539&gt;0,PPMT('Assumptions (CSP)'!$V$7,Model!AF$1,'Assumptions (CSP)'!$V$10,'Assumptions (CSP)'!$V$5*Model!$AT$3539*AVERAGE('Assumptions (CSP)'!$AP$2:$AR$2)/10^9),0)</f>
        <v>-0.01653732558</v>
      </c>
      <c r="BD3644" s="95">
        <f>IF($AT$3539&gt;0,PPMT('Assumptions (CSP)'!$V$7,Model!AG$1,'Assumptions (CSP)'!$V$10,'Assumptions (CSP)'!$V$5*Model!$AT$3539*AVERAGE('Assumptions (CSP)'!$AP$2:$AR$2)/10^9),0)</f>
        <v>-0.01732284854</v>
      </c>
      <c r="BE3644" s="95">
        <f>IF($AT$3539&gt;0,PPMT('Assumptions (CSP)'!$V$7,Model!AH$1,'Assumptions (CSP)'!$V$10,'Assumptions (CSP)'!$V$5*Model!$AT$3539*AVERAGE('Assumptions (CSP)'!$AP$2:$AR$2)/10^9),0)</f>
        <v>-0.01814568385</v>
      </c>
      <c r="BF3644" s="95">
        <f>IF($AT$3539&gt;0,PPMT('Assumptions (CSP)'!$V$7,Model!AI$1,'Assumptions (CSP)'!$V$10,'Assumptions (CSP)'!$V$5*Model!$AT$3539*AVERAGE('Assumptions (CSP)'!$AP$2:$AR$2)/10^9),0)</f>
        <v>-0.01900760383</v>
      </c>
      <c r="BG3644" s="95">
        <f>IF($AT$3539&gt;0,PPMT('Assumptions (CSP)'!$V$7,Model!AJ$1,'Assumptions (CSP)'!$V$10,'Assumptions (CSP)'!$V$5*Model!$AT$3539*AVERAGE('Assumptions (CSP)'!$AP$2:$AR$2)/10^9),0)</f>
        <v>-0.01991046501</v>
      </c>
      <c r="BH3644" s="95">
        <f>IF($AT$3539&gt;0,PPMT('Assumptions (CSP)'!$V$7,Model!AK$1,'Assumptions (CSP)'!$V$10,'Assumptions (CSP)'!$V$5*Model!$AT$3539*AVERAGE('Assumptions (CSP)'!$AP$2:$AR$2)/10^9),0)</f>
        <v>-0.0208562121</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-0.01105424932</v>
      </c>
      <c r="AV3645" s="95">
        <f>IF($AU$3539&gt;0,PPMT('Assumptions (CSP)'!$V$7,Model!X$1,'Assumptions (CSP)'!$V$10,'Assumptions (CSP)'!$V$5*Model!$AU$3539*AVERAGE('Assumptions (CSP)'!$AQ$2:$AS$2)/10^9),0)</f>
        <v>-0.01157932616</v>
      </c>
      <c r="AW3645" s="95">
        <f>IF($AU$3539&gt;0,PPMT('Assumptions (CSP)'!$V$7,Model!Y$1,'Assumptions (CSP)'!$V$10,'Assumptions (CSP)'!$V$5*Model!$AU$3539*AVERAGE('Assumptions (CSP)'!$AQ$2:$AS$2)/10^9),0)</f>
        <v>-0.01212934415</v>
      </c>
      <c r="AX3645" s="95">
        <f>IF($AU$3539&gt;0,PPMT('Assumptions (CSP)'!$V$7,Model!Z$1,'Assumptions (CSP)'!$V$10,'Assumptions (CSP)'!$V$5*Model!$AU$3539*AVERAGE('Assumptions (CSP)'!$AQ$2:$AS$2)/10^9),0)</f>
        <v>-0.012705488</v>
      </c>
      <c r="AY3645" s="95">
        <f>IF($AU$3539&gt;0,PPMT('Assumptions (CSP)'!$V$7,Model!AA$1,'Assumptions (CSP)'!$V$10,'Assumptions (CSP)'!$V$5*Model!$AU$3539*AVERAGE('Assumptions (CSP)'!$AQ$2:$AS$2)/10^9),0)</f>
        <v>-0.01330899868</v>
      </c>
      <c r="AZ3645" s="95">
        <f>IF($AU$3539&gt;0,PPMT('Assumptions (CSP)'!$V$7,Model!AB$1,'Assumptions (CSP)'!$V$10,'Assumptions (CSP)'!$V$5*Model!$AU$3539*AVERAGE('Assumptions (CSP)'!$AQ$2:$AS$2)/10^9),0)</f>
        <v>-0.01394117612</v>
      </c>
      <c r="BA3645" s="95">
        <f>IF($AU$3539&gt;0,PPMT('Assumptions (CSP)'!$V$7,Model!AC$1,'Assumptions (CSP)'!$V$10,'Assumptions (CSP)'!$V$5*Model!$AU$3539*AVERAGE('Assumptions (CSP)'!$AQ$2:$AS$2)/10^9),0)</f>
        <v>-0.01460338198</v>
      </c>
      <c r="BB3645" s="95">
        <f>IF($AU$3539&gt;0,PPMT('Assumptions (CSP)'!$V$7,Model!AD$1,'Assumptions (CSP)'!$V$10,'Assumptions (CSP)'!$V$5*Model!$AU$3539*AVERAGE('Assumptions (CSP)'!$AQ$2:$AS$2)/10^9),0)</f>
        <v>-0.01529704263</v>
      </c>
      <c r="BC3645" s="95">
        <f>IF($AU$3539&gt;0,PPMT('Assumptions (CSP)'!$V$7,Model!AE$1,'Assumptions (CSP)'!$V$10,'Assumptions (CSP)'!$V$5*Model!$AU$3539*AVERAGE('Assumptions (CSP)'!$AQ$2:$AS$2)/10^9),0)</f>
        <v>-0.01602365215</v>
      </c>
      <c r="BD3645" s="95">
        <f>IF($AU$3539&gt;0,PPMT('Assumptions (CSP)'!$V$7,Model!AF$1,'Assumptions (CSP)'!$V$10,'Assumptions (CSP)'!$V$5*Model!$AU$3539*AVERAGE('Assumptions (CSP)'!$AQ$2:$AS$2)/10^9),0)</f>
        <v>-0.01678477563</v>
      </c>
      <c r="BE3645" s="95">
        <f>IF($AU$3539&gt;0,PPMT('Assumptions (CSP)'!$V$7,Model!AG$1,'Assumptions (CSP)'!$V$10,'Assumptions (CSP)'!$V$5*Model!$AU$3539*AVERAGE('Assumptions (CSP)'!$AQ$2:$AS$2)/10^9),0)</f>
        <v>-0.01758205247</v>
      </c>
      <c r="BF3645" s="95">
        <f>IF($AU$3539&gt;0,PPMT('Assumptions (CSP)'!$V$7,Model!AH$1,'Assumptions (CSP)'!$V$10,'Assumptions (CSP)'!$V$5*Model!$AU$3539*AVERAGE('Assumptions (CSP)'!$AQ$2:$AS$2)/10^9),0)</f>
        <v>-0.01841719996</v>
      </c>
      <c r="BG3645" s="95">
        <f>IF($AU$3539&gt;0,PPMT('Assumptions (CSP)'!$V$7,Model!AI$1,'Assumptions (CSP)'!$V$10,'Assumptions (CSP)'!$V$5*Model!$AU$3539*AVERAGE('Assumptions (CSP)'!$AQ$2:$AS$2)/10^9),0)</f>
        <v>-0.01929201696</v>
      </c>
      <c r="BH3645" s="95">
        <f>IF($AU$3539&gt;0,PPMT('Assumptions (CSP)'!$V$7,Model!AJ$1,'Assumptions (CSP)'!$V$10,'Assumptions (CSP)'!$V$5*Model!$AU$3539*AVERAGE('Assumptions (CSP)'!$AQ$2:$AS$2)/10^9),0)</f>
        <v>-0.02020838777</v>
      </c>
      <c r="BI3645" s="95">
        <f>IF($AU$3539&gt;0,PPMT('Assumptions (CSP)'!$V$7,Model!AK$1,'Assumptions (CSP)'!$V$10,'Assumptions (CSP)'!$V$5*Model!$AU$3539*AVERAGE('Assumptions (CSP)'!$AQ$2:$AS$2)/10^9),0)</f>
        <v>-0.02116828619</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-0.01122978683</v>
      </c>
      <c r="AW3646" s="95">
        <f>IF($AV$3539&gt;0,PPMT('Assumptions (CSP)'!$V$7,Model!X$1,'Assumptions (CSP)'!$V$10,'Assumptions (CSP)'!$V$5*Model!$AV$3539*AVERAGE('Assumptions (CSP)'!$AR$2:$AT$2)/10^9),0)</f>
        <v>-0.01176320171</v>
      </c>
      <c r="AX3646" s="95">
        <f>IF($AV$3539&gt;0,PPMT('Assumptions (CSP)'!$V$7,Model!Y$1,'Assumptions (CSP)'!$V$10,'Assumptions (CSP)'!$V$5*Model!$AV$3539*AVERAGE('Assumptions (CSP)'!$AR$2:$AT$2)/10^9),0)</f>
        <v>-0.01232195379</v>
      </c>
      <c r="AY3646" s="95">
        <f>IF($AV$3539&gt;0,PPMT('Assumptions (CSP)'!$V$7,Model!Z$1,'Assumptions (CSP)'!$V$10,'Assumptions (CSP)'!$V$5*Model!$AV$3539*AVERAGE('Assumptions (CSP)'!$AR$2:$AT$2)/10^9),0)</f>
        <v>-0.01290724659</v>
      </c>
      <c r="AZ3646" s="95">
        <f>IF($AV$3539&gt;0,PPMT('Assumptions (CSP)'!$V$7,Model!AA$1,'Assumptions (CSP)'!$V$10,'Assumptions (CSP)'!$V$5*Model!$AV$3539*AVERAGE('Assumptions (CSP)'!$AR$2:$AT$2)/10^9),0)</f>
        <v>-0.01352034081</v>
      </c>
      <c r="BA3646" s="95">
        <f>IF($AV$3539&gt;0,PPMT('Assumptions (CSP)'!$V$7,Model!AB$1,'Assumptions (CSP)'!$V$10,'Assumptions (CSP)'!$V$5*Model!$AV$3539*AVERAGE('Assumptions (CSP)'!$AR$2:$AT$2)/10^9),0)</f>
        <v>-0.01416255699</v>
      </c>
      <c r="BB3646" s="95">
        <f>IF($AV$3539&gt;0,PPMT('Assumptions (CSP)'!$V$7,Model!AC$1,'Assumptions (CSP)'!$V$10,'Assumptions (CSP)'!$V$5*Model!$AV$3539*AVERAGE('Assumptions (CSP)'!$AR$2:$AT$2)/10^9),0)</f>
        <v>-0.01483527845</v>
      </c>
      <c r="BC3646" s="95">
        <f>IF($AV$3539&gt;0,PPMT('Assumptions (CSP)'!$V$7,Model!AD$1,'Assumptions (CSP)'!$V$10,'Assumptions (CSP)'!$V$5*Model!$AV$3539*AVERAGE('Assumptions (CSP)'!$AR$2:$AT$2)/10^9),0)</f>
        <v>-0.01553995418</v>
      </c>
      <c r="BD3646" s="95">
        <f>IF($AV$3539&gt;0,PPMT('Assumptions (CSP)'!$V$7,Model!AE$1,'Assumptions (CSP)'!$V$10,'Assumptions (CSP)'!$V$5*Model!$AV$3539*AVERAGE('Assumptions (CSP)'!$AR$2:$AT$2)/10^9),0)</f>
        <v>-0.016278102</v>
      </c>
      <c r="BE3646" s="95">
        <f>IF($AV$3539&gt;0,PPMT('Assumptions (CSP)'!$V$7,Model!AF$1,'Assumptions (CSP)'!$V$10,'Assumptions (CSP)'!$V$5*Model!$AV$3539*AVERAGE('Assumptions (CSP)'!$AR$2:$AT$2)/10^9),0)</f>
        <v>-0.01705131185</v>
      </c>
      <c r="BF3646" s="95">
        <f>IF($AV$3539&gt;0,PPMT('Assumptions (CSP)'!$V$7,Model!AG$1,'Assumptions (CSP)'!$V$10,'Assumptions (CSP)'!$V$5*Model!$AV$3539*AVERAGE('Assumptions (CSP)'!$AR$2:$AT$2)/10^9),0)</f>
        <v>-0.01786124916</v>
      </c>
      <c r="BG3646" s="95">
        <f>IF($AV$3539&gt;0,PPMT('Assumptions (CSP)'!$V$7,Model!AH$1,'Assumptions (CSP)'!$V$10,'Assumptions (CSP)'!$V$5*Model!$AV$3539*AVERAGE('Assumptions (CSP)'!$AR$2:$AT$2)/10^9),0)</f>
        <v>-0.01870965849</v>
      </c>
      <c r="BH3646" s="95">
        <f>IF($AV$3539&gt;0,PPMT('Assumptions (CSP)'!$V$7,Model!AI$1,'Assumptions (CSP)'!$V$10,'Assumptions (CSP)'!$V$5*Model!$AV$3539*AVERAGE('Assumptions (CSP)'!$AR$2:$AT$2)/10^9),0)</f>
        <v>-0.01959836727</v>
      </c>
      <c r="BI3646" s="95">
        <f>IF($AV$3539&gt;0,PPMT('Assumptions (CSP)'!$V$7,Model!AJ$1,'Assumptions (CSP)'!$V$10,'Assumptions (CSP)'!$V$5*Model!$AV$3539*AVERAGE('Assumptions (CSP)'!$AR$2:$AT$2)/10^9),0)</f>
        <v>-0.02052928972</v>
      </c>
      <c r="BJ3646" s="95">
        <f>IF($AV$3539&gt;0,PPMT('Assumptions (CSP)'!$V$7,Model!AK$1,'Assumptions (CSP)'!$V$10,'Assumptions (CSP)'!$V$5*Model!$AV$3539*AVERAGE('Assumptions (CSP)'!$AR$2:$AT$2)/10^9),0)</f>
        <v>-0.02150443098</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-0.01141499496</v>
      </c>
      <c r="AX3647" s="95">
        <f>IF($AW$3539&gt;0,PPMT('Assumptions (CSP)'!$V$7,Model!X$1,'Assumptions (CSP)'!$V$10,'Assumptions (CSP)'!$V$5*Model!$AW$3539*AVERAGE('Assumptions (CSP)'!$AS$2:$AU$2)/10^9),0)</f>
        <v>-0.01195720722</v>
      </c>
      <c r="AY3647" s="95">
        <f>IF($AW$3539&gt;0,PPMT('Assumptions (CSP)'!$V$7,Model!Y$1,'Assumptions (CSP)'!$V$10,'Assumptions (CSP)'!$V$5*Model!$AW$3539*AVERAGE('Assumptions (CSP)'!$AS$2:$AU$2)/10^9),0)</f>
        <v>-0.01252517457</v>
      </c>
      <c r="AZ3647" s="95">
        <f>IF($AW$3539&gt;0,PPMT('Assumptions (CSP)'!$V$7,Model!Z$1,'Assumptions (CSP)'!$V$10,'Assumptions (CSP)'!$V$5*Model!$AW$3539*AVERAGE('Assumptions (CSP)'!$AS$2:$AU$2)/10^9),0)</f>
        <v>-0.01312012036</v>
      </c>
      <c r="BA3647" s="95">
        <f>IF($AW$3539&gt;0,PPMT('Assumptions (CSP)'!$V$7,Model!AA$1,'Assumptions (CSP)'!$V$10,'Assumptions (CSP)'!$V$5*Model!$AW$3539*AVERAGE('Assumptions (CSP)'!$AS$2:$AU$2)/10^9),0)</f>
        <v>-0.01374332608</v>
      </c>
      <c r="BB3647" s="95">
        <f>IF($AW$3539&gt;0,PPMT('Assumptions (CSP)'!$V$7,Model!AB$1,'Assumptions (CSP)'!$V$10,'Assumptions (CSP)'!$V$5*Model!$AW$3539*AVERAGE('Assumptions (CSP)'!$AS$2:$AU$2)/10^9),0)</f>
        <v>-0.01439613407</v>
      </c>
      <c r="BC3647" s="95">
        <f>IF($AW$3539&gt;0,PPMT('Assumptions (CSP)'!$V$7,Model!AC$1,'Assumptions (CSP)'!$V$10,'Assumptions (CSP)'!$V$5*Model!$AW$3539*AVERAGE('Assumptions (CSP)'!$AS$2:$AU$2)/10^9),0)</f>
        <v>-0.01507995043</v>
      </c>
      <c r="BD3647" s="95">
        <f>IF($AW$3539&gt;0,PPMT('Assumptions (CSP)'!$V$7,Model!AD$1,'Assumptions (CSP)'!$V$10,'Assumptions (CSP)'!$V$5*Model!$AW$3539*AVERAGE('Assumptions (CSP)'!$AS$2:$AU$2)/10^9),0)</f>
        <v>-0.01579624808</v>
      </c>
      <c r="BE3647" s="95">
        <f>IF($AW$3539&gt;0,PPMT('Assumptions (CSP)'!$V$7,Model!AE$1,'Assumptions (CSP)'!$V$10,'Assumptions (CSP)'!$V$5*Model!$AW$3539*AVERAGE('Assumptions (CSP)'!$AS$2:$AU$2)/10^9),0)</f>
        <v>-0.01654656986</v>
      </c>
      <c r="BF3647" s="95">
        <f>IF($AW$3539&gt;0,PPMT('Assumptions (CSP)'!$V$7,Model!AF$1,'Assumptions (CSP)'!$V$10,'Assumptions (CSP)'!$V$5*Model!$AW$3539*AVERAGE('Assumptions (CSP)'!$AS$2:$AU$2)/10^9),0)</f>
        <v>-0.01733253193</v>
      </c>
      <c r="BG3647" s="95">
        <f>IF($AW$3539&gt;0,PPMT('Assumptions (CSP)'!$V$7,Model!AG$1,'Assumptions (CSP)'!$V$10,'Assumptions (CSP)'!$V$5*Model!$AW$3539*AVERAGE('Assumptions (CSP)'!$AS$2:$AU$2)/10^9),0)</f>
        <v>-0.0181558272</v>
      </c>
      <c r="BH3647" s="95">
        <f>IF($AW$3539&gt;0,PPMT('Assumptions (CSP)'!$V$7,Model!AH$1,'Assumptions (CSP)'!$V$10,'Assumptions (CSP)'!$V$5*Model!$AW$3539*AVERAGE('Assumptions (CSP)'!$AS$2:$AU$2)/10^9),0)</f>
        <v>-0.01901822899</v>
      </c>
      <c r="BI3647" s="95">
        <f>IF($AW$3539&gt;0,PPMT('Assumptions (CSP)'!$V$7,Model!AI$1,'Assumptions (CSP)'!$V$10,'Assumptions (CSP)'!$V$5*Model!$AW$3539*AVERAGE('Assumptions (CSP)'!$AS$2:$AU$2)/10^9),0)</f>
        <v>-0.01992159487</v>
      </c>
      <c r="BJ3647" s="95">
        <f>IF($AW$3539&gt;0,PPMT('Assumptions (CSP)'!$V$7,Model!AJ$1,'Assumptions (CSP)'!$V$10,'Assumptions (CSP)'!$V$5*Model!$AW$3539*AVERAGE('Assumptions (CSP)'!$AS$2:$AU$2)/10^9),0)</f>
        <v>-0.02086787062</v>
      </c>
      <c r="BK3647" s="95">
        <f>IF($AW$3539&gt;0,PPMT('Assumptions (CSP)'!$V$7,Model!AK$1,'Assumptions (CSP)'!$V$10,'Assumptions (CSP)'!$V$5*Model!$AW$3539*AVERAGE('Assumptions (CSP)'!$AS$2:$AU$2)/10^9),0)</f>
        <v>-0.02185909448</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-0.01160504309</v>
      </c>
      <c r="AY3648" s="95">
        <f>IF($AX$3539&gt;0,PPMT('Assumptions (CSP)'!$V$7,Model!X$1,'Assumptions (CSP)'!$V$10,'Assumptions (CSP)'!$V$5*Model!$AX$3539*AVERAGE('Assumptions (CSP)'!$AT$2:$AV$2)/10^9),0)</f>
        <v>-0.01215628264</v>
      </c>
      <c r="AZ3648" s="95">
        <f>IF($AX$3539&gt;0,PPMT('Assumptions (CSP)'!$V$7,Model!Y$1,'Assumptions (CSP)'!$V$10,'Assumptions (CSP)'!$V$5*Model!$AX$3539*AVERAGE('Assumptions (CSP)'!$AT$2:$AV$2)/10^9),0)</f>
        <v>-0.01273370607</v>
      </c>
      <c r="BA3648" s="95">
        <f>IF($AX$3539&gt;0,PPMT('Assumptions (CSP)'!$V$7,Model!Z$1,'Assumptions (CSP)'!$V$10,'Assumptions (CSP)'!$V$5*Model!$AX$3539*AVERAGE('Assumptions (CSP)'!$AT$2:$AV$2)/10^9),0)</f>
        <v>-0.0133385571</v>
      </c>
      <c r="BB3648" s="95">
        <f>IF($AX$3539&gt;0,PPMT('Assumptions (CSP)'!$V$7,Model!AA$1,'Assumptions (CSP)'!$V$10,'Assumptions (CSP)'!$V$5*Model!$AX$3539*AVERAGE('Assumptions (CSP)'!$AT$2:$AV$2)/10^9),0)</f>
        <v>-0.01397213857</v>
      </c>
      <c r="BC3648" s="95">
        <f>IF($AX$3539&gt;0,PPMT('Assumptions (CSP)'!$V$7,Model!AB$1,'Assumptions (CSP)'!$V$10,'Assumptions (CSP)'!$V$5*Model!$AX$3539*AVERAGE('Assumptions (CSP)'!$AT$2:$AV$2)/10^9),0)</f>
        <v>-0.01463581515</v>
      </c>
      <c r="BD3648" s="95">
        <f>IF($AX$3539&gt;0,PPMT('Assumptions (CSP)'!$V$7,Model!AC$1,'Assumptions (CSP)'!$V$10,'Assumptions (CSP)'!$V$5*Model!$AX$3539*AVERAGE('Assumptions (CSP)'!$AT$2:$AV$2)/10^9),0)</f>
        <v>-0.01533101637</v>
      </c>
      <c r="BE3648" s="95">
        <f>IF($AX$3539&gt;0,PPMT('Assumptions (CSP)'!$V$7,Model!AD$1,'Assumptions (CSP)'!$V$10,'Assumptions (CSP)'!$V$5*Model!$AX$3539*AVERAGE('Assumptions (CSP)'!$AT$2:$AV$2)/10^9),0)</f>
        <v>-0.01605923965</v>
      </c>
      <c r="BF3648" s="95">
        <f>IF($AX$3539&gt;0,PPMT('Assumptions (CSP)'!$V$7,Model!AE$1,'Assumptions (CSP)'!$V$10,'Assumptions (CSP)'!$V$5*Model!$AX$3539*AVERAGE('Assumptions (CSP)'!$AT$2:$AV$2)/10^9),0)</f>
        <v>-0.01682205353</v>
      </c>
      <c r="BG3648" s="95">
        <f>IF($AX$3539&gt;0,PPMT('Assumptions (CSP)'!$V$7,Model!AF$1,'Assumptions (CSP)'!$V$10,'Assumptions (CSP)'!$V$5*Model!$AX$3539*AVERAGE('Assumptions (CSP)'!$AT$2:$AV$2)/10^9),0)</f>
        <v>-0.01762110107</v>
      </c>
      <c r="BH3648" s="95">
        <f>IF($AX$3539&gt;0,PPMT('Assumptions (CSP)'!$V$7,Model!AG$1,'Assumptions (CSP)'!$V$10,'Assumptions (CSP)'!$V$5*Model!$AX$3539*AVERAGE('Assumptions (CSP)'!$AT$2:$AV$2)/10^9),0)</f>
        <v>-0.01845810337</v>
      </c>
      <c r="BI3648" s="95">
        <f>IF($AX$3539&gt;0,PPMT('Assumptions (CSP)'!$V$7,Model!AH$1,'Assumptions (CSP)'!$V$10,'Assumptions (CSP)'!$V$5*Model!$AX$3539*AVERAGE('Assumptions (CSP)'!$AT$2:$AV$2)/10^9),0)</f>
        <v>-0.01933486328</v>
      </c>
      <c r="BJ3648" s="95">
        <f>IF($AX$3539&gt;0,PPMT('Assumptions (CSP)'!$V$7,Model!AI$1,'Assumptions (CSP)'!$V$10,'Assumptions (CSP)'!$V$5*Model!$AX$3539*AVERAGE('Assumptions (CSP)'!$AT$2:$AV$2)/10^9),0)</f>
        <v>-0.02025326929</v>
      </c>
      <c r="BK3648" s="95">
        <f>IF($AX$3539&gt;0,PPMT('Assumptions (CSP)'!$V$7,Model!AJ$1,'Assumptions (CSP)'!$V$10,'Assumptions (CSP)'!$V$5*Model!$AX$3539*AVERAGE('Assumptions (CSP)'!$AT$2:$AV$2)/10^9),0)</f>
        <v>-0.02121529958</v>
      </c>
      <c r="BL3648" s="95">
        <f>IF($AX$3539&gt;0,PPMT('Assumptions (CSP)'!$V$7,Model!AK$1,'Assumptions (CSP)'!$V$10,'Assumptions (CSP)'!$V$5*Model!$AX$3539*AVERAGE('Assumptions (CSP)'!$AT$2:$AV$2)/10^9),0)</f>
        <v>-0.02222302631</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-0.01180183218</v>
      </c>
      <c r="AZ3649" s="95">
        <f>IF($AY$3539&gt;0,PPMT('Assumptions (CSP)'!$V$7,Model!X$1,'Assumptions (CSP)'!$V$10,'Assumptions (CSP)'!$V$5*Model!$AY$3539*AVERAGE('Assumptions (CSP)'!$AU$2:$AW$2)/10^9),0)</f>
        <v>-0.01236241921</v>
      </c>
      <c r="BA3649" s="95">
        <f>IF($AY$3539&gt;0,PPMT('Assumptions (CSP)'!$V$7,Model!Y$1,'Assumptions (CSP)'!$V$10,'Assumptions (CSP)'!$V$5*Model!$AY$3539*AVERAGE('Assumptions (CSP)'!$AU$2:$AW$2)/10^9),0)</f>
        <v>-0.01294963413</v>
      </c>
      <c r="BB3649" s="95">
        <f>IF($AY$3539&gt;0,PPMT('Assumptions (CSP)'!$V$7,Model!Z$1,'Assumptions (CSP)'!$V$10,'Assumptions (CSP)'!$V$5*Model!$AY$3539*AVERAGE('Assumptions (CSP)'!$AU$2:$AW$2)/10^9),0)</f>
        <v>-0.01356474175</v>
      </c>
      <c r="BC3649" s="95">
        <f>IF($AY$3539&gt;0,PPMT('Assumptions (CSP)'!$V$7,Model!AA$1,'Assumptions (CSP)'!$V$10,'Assumptions (CSP)'!$V$5*Model!$AY$3539*AVERAGE('Assumptions (CSP)'!$AU$2:$AW$2)/10^9),0)</f>
        <v>-0.01420906698</v>
      </c>
      <c r="BD3649" s="95">
        <f>IF($AY$3539&gt;0,PPMT('Assumptions (CSP)'!$V$7,Model!AB$1,'Assumptions (CSP)'!$V$10,'Assumptions (CSP)'!$V$5*Model!$AY$3539*AVERAGE('Assumptions (CSP)'!$AU$2:$AW$2)/10^9),0)</f>
        <v>-0.01488399766</v>
      </c>
      <c r="BE3649" s="95">
        <f>IF($AY$3539&gt;0,PPMT('Assumptions (CSP)'!$V$7,Model!AC$1,'Assumptions (CSP)'!$V$10,'Assumptions (CSP)'!$V$5*Model!$AY$3539*AVERAGE('Assumptions (CSP)'!$AU$2:$AW$2)/10^9),0)</f>
        <v>-0.01559098755</v>
      </c>
      <c r="BF3649" s="95">
        <f>IF($AY$3539&gt;0,PPMT('Assumptions (CSP)'!$V$7,Model!AD$1,'Assumptions (CSP)'!$V$10,'Assumptions (CSP)'!$V$5*Model!$AY$3539*AVERAGE('Assumptions (CSP)'!$AU$2:$AW$2)/10^9),0)</f>
        <v>-0.01633155946</v>
      </c>
      <c r="BG3649" s="95">
        <f>IF($AY$3539&gt;0,PPMT('Assumptions (CSP)'!$V$7,Model!AE$1,'Assumptions (CSP)'!$V$10,'Assumptions (CSP)'!$V$5*Model!$AY$3539*AVERAGE('Assumptions (CSP)'!$AU$2:$AW$2)/10^9),0)</f>
        <v>-0.01710730853</v>
      </c>
      <c r="BH3649" s="95">
        <f>IF($AY$3539&gt;0,PPMT('Assumptions (CSP)'!$V$7,Model!AF$1,'Assumptions (CSP)'!$V$10,'Assumptions (CSP)'!$V$5*Model!$AY$3539*AVERAGE('Assumptions (CSP)'!$AU$2:$AW$2)/10^9),0)</f>
        <v>-0.01791990569</v>
      </c>
      <c r="BI3649" s="95">
        <f>IF($AY$3539&gt;0,PPMT('Assumptions (CSP)'!$V$7,Model!AG$1,'Assumptions (CSP)'!$V$10,'Assumptions (CSP)'!$V$5*Model!$AY$3539*AVERAGE('Assumptions (CSP)'!$AU$2:$AW$2)/10^9),0)</f>
        <v>-0.01877110121</v>
      </c>
      <c r="BJ3649" s="95">
        <f>IF($AY$3539&gt;0,PPMT('Assumptions (CSP)'!$V$7,Model!AH$1,'Assumptions (CSP)'!$V$10,'Assumptions (CSP)'!$V$5*Model!$AY$3539*AVERAGE('Assumptions (CSP)'!$AU$2:$AW$2)/10^9),0)</f>
        <v>-0.01966272852</v>
      </c>
      <c r="BK3649" s="95">
        <f>IF($AY$3539&gt;0,PPMT('Assumptions (CSP)'!$V$7,Model!AI$1,'Assumptions (CSP)'!$V$10,'Assumptions (CSP)'!$V$5*Model!$AY$3539*AVERAGE('Assumptions (CSP)'!$AU$2:$AW$2)/10^9),0)</f>
        <v>-0.02059670812</v>
      </c>
      <c r="BL3649" s="95">
        <f>IF($AY$3539&gt;0,PPMT('Assumptions (CSP)'!$V$7,Model!AJ$1,'Assumptions (CSP)'!$V$10,'Assumptions (CSP)'!$V$5*Model!$AY$3539*AVERAGE('Assumptions (CSP)'!$AU$2:$AW$2)/10^9),0)</f>
        <v>-0.02157505176</v>
      </c>
      <c r="BM3649" s="95">
        <f>IF($AY$3539&gt;0,PPMT('Assumptions (CSP)'!$V$7,Model!AK$1,'Assumptions (CSP)'!$V$10,'Assumptions (CSP)'!$V$5*Model!$AY$3539*AVERAGE('Assumptions (CSP)'!$AU$2:$AW$2)/10^9),0)</f>
        <v>-0.02259986671</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-0.0120018097</v>
      </c>
      <c r="BA3650" s="95">
        <f>IF($BA$3539&gt;0,PPMT('Assumptions (CSP)'!$V$7,Model!W$1,'Assumptions (CSP)'!$V$10,'Assumptions (CSP)'!$V$5*Model!$BA$3539*AVERAGE('Assumptions (CSP)'!$AW$2:$AY$2)/10^9),0)</f>
        <v>-0.01220120891</v>
      </c>
      <c r="BB3650" s="95">
        <f>IF($AZ$3539&gt;0,PPMT('Assumptions (CSP)'!$V$7,Model!Y$1,'Assumptions (CSP)'!$V$10,'Assumptions (CSP)'!$V$5*Model!$AZ$3539*AVERAGE('Assumptions (CSP)'!$AV$2:$AX$2)/10^9),0)</f>
        <v>-0.01316906071</v>
      </c>
      <c r="BC3650" s="95">
        <f>IF($AZ$3539&gt;0,PPMT('Assumptions (CSP)'!$V$7,Model!Z$1,'Assumptions (CSP)'!$V$10,'Assumptions (CSP)'!$V$5*Model!$AZ$3539*AVERAGE('Assumptions (CSP)'!$AV$2:$AX$2)/10^9),0)</f>
        <v>-0.01379459109</v>
      </c>
      <c r="BD3650" s="95">
        <f>IF($AZ$3539&gt;0,PPMT('Assumptions (CSP)'!$V$7,Model!AA$1,'Assumptions (CSP)'!$V$10,'Assumptions (CSP)'!$V$5*Model!$AZ$3539*AVERAGE('Assumptions (CSP)'!$AV$2:$AX$2)/10^9),0)</f>
        <v>-0.01444983417</v>
      </c>
      <c r="BE3650" s="95">
        <f>IF($AZ$3539&gt;0,PPMT('Assumptions (CSP)'!$V$7,Model!AB$1,'Assumptions (CSP)'!$V$10,'Assumptions (CSP)'!$V$5*Model!$AZ$3539*AVERAGE('Assumptions (CSP)'!$AV$2:$AX$2)/10^9),0)</f>
        <v>-0.01513620129</v>
      </c>
      <c r="BF3650" s="95">
        <f>IF($AZ$3539&gt;0,PPMT('Assumptions (CSP)'!$V$7,Model!AC$1,'Assumptions (CSP)'!$V$10,'Assumptions (CSP)'!$V$5*Model!$AZ$3539*AVERAGE('Assumptions (CSP)'!$AV$2:$AX$2)/10^9),0)</f>
        <v>-0.01585517085</v>
      </c>
      <c r="BG3650" s="95">
        <f>IF($AZ$3539&gt;0,PPMT('Assumptions (CSP)'!$V$7,Model!AD$1,'Assumptions (CSP)'!$V$10,'Assumptions (CSP)'!$V$5*Model!$AZ$3539*AVERAGE('Assumptions (CSP)'!$AV$2:$AX$2)/10^9),0)</f>
        <v>-0.01660829147</v>
      </c>
      <c r="BH3650" s="95">
        <f>IF($AZ$3539&gt;0,PPMT('Assumptions (CSP)'!$V$7,Model!AE$1,'Assumptions (CSP)'!$V$10,'Assumptions (CSP)'!$V$5*Model!$AZ$3539*AVERAGE('Assumptions (CSP)'!$AV$2:$AX$2)/10^9),0)</f>
        <v>-0.01739718531</v>
      </c>
      <c r="BI3650" s="95">
        <f>IF($AZ$3539&gt;0,PPMT('Assumptions (CSP)'!$V$7,Model!AF$1,'Assumptions (CSP)'!$V$10,'Assumptions (CSP)'!$V$5*Model!$AZ$3539*AVERAGE('Assumptions (CSP)'!$AV$2:$AX$2)/10^9),0)</f>
        <v>-0.01822355161</v>
      </c>
      <c r="BJ3650" s="95">
        <f>IF($AZ$3539&gt;0,PPMT('Assumptions (CSP)'!$V$7,Model!AG$1,'Assumptions (CSP)'!$V$10,'Assumptions (CSP)'!$V$5*Model!$AZ$3539*AVERAGE('Assumptions (CSP)'!$AV$2:$AX$2)/10^9),0)</f>
        <v>-0.01908917031</v>
      </c>
      <c r="BK3650" s="95">
        <f>IF($AZ$3539&gt;0,PPMT('Assumptions (CSP)'!$V$7,Model!AH$1,'Assumptions (CSP)'!$V$10,'Assumptions (CSP)'!$V$5*Model!$AZ$3539*AVERAGE('Assumptions (CSP)'!$AV$2:$AX$2)/10^9),0)</f>
        <v>-0.0199959059</v>
      </c>
      <c r="BL3650" s="95">
        <f>IF($AZ$3539&gt;0,PPMT('Assumptions (CSP)'!$V$7,Model!AI$1,'Assumptions (CSP)'!$V$10,'Assumptions (CSP)'!$V$5*Model!$AZ$3539*AVERAGE('Assumptions (CSP)'!$AV$2:$AX$2)/10^9),0)</f>
        <v>-0.02094571143</v>
      </c>
      <c r="BM3650" s="95">
        <f>IF($AZ$3539&gt;0,PPMT('Assumptions (CSP)'!$V$7,Model!AJ$1,'Assumptions (CSP)'!$V$10,'Assumptions (CSP)'!$V$5*Model!$AZ$3539*AVERAGE('Assumptions (CSP)'!$AV$2:$AX$2)/10^9),0)</f>
        <v>-0.02194063273</v>
      </c>
      <c r="BN3650" s="95">
        <f>IF($AZ$3539&gt;0,PPMT('Assumptions (CSP)'!$V$7,Model!AK$1,'Assumptions (CSP)'!$V$10,'Assumptions (CSP)'!$V$5*Model!$AZ$3539*AVERAGE('Assumptions (CSP)'!$AV$2:$AX$2)/10^9),0)</f>
        <v>-0.02298281278</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-0.0120018097</v>
      </c>
      <c r="BB3651" s="95">
        <f>IF($AZ$3539&gt;0,PPMT('Assumptions (CSP)'!$V$7,Model!X$1,'Assumptions (CSP)'!$V$10,'Assumptions (CSP)'!$V$5*Model!$AZ$3539*AVERAGE('Assumptions (CSP)'!$AV$2:$AX$2)/10^9),0)</f>
        <v>-0.01257189566</v>
      </c>
      <c r="BC3651" s="95">
        <f>IF($AZ$3539&gt;0,PPMT('Assumptions (CSP)'!$V$7,Model!Y$1,'Assumptions (CSP)'!$V$10,'Assumptions (CSP)'!$V$5*Model!$AZ$3539*AVERAGE('Assumptions (CSP)'!$AV$2:$AX$2)/10^9),0)</f>
        <v>-0.01316906071</v>
      </c>
      <c r="BD3651" s="95">
        <f>IF($AZ$3539&gt;0,PPMT('Assumptions (CSP)'!$V$7,Model!Z$1,'Assumptions (CSP)'!$V$10,'Assumptions (CSP)'!$V$5*Model!$AZ$3539*AVERAGE('Assumptions (CSP)'!$AV$2:$AX$2)/10^9),0)</f>
        <v>-0.01379459109</v>
      </c>
      <c r="BE3651" s="95">
        <f>IF($AZ$3539&gt;0,PPMT('Assumptions (CSP)'!$V$7,Model!AA$1,'Assumptions (CSP)'!$V$10,'Assumptions (CSP)'!$V$5*Model!$AZ$3539*AVERAGE('Assumptions (CSP)'!$AV$2:$AX$2)/10^9),0)</f>
        <v>-0.01444983417</v>
      </c>
      <c r="BF3651" s="95">
        <f>IF($AZ$3539&gt;0,PPMT('Assumptions (CSP)'!$V$7,Model!AB$1,'Assumptions (CSP)'!$V$10,'Assumptions (CSP)'!$V$5*Model!$AZ$3539*AVERAGE('Assumptions (CSP)'!$AV$2:$AX$2)/10^9),0)</f>
        <v>-0.01513620129</v>
      </c>
      <c r="BG3651" s="95">
        <f>IF($AZ$3539&gt;0,PPMT('Assumptions (CSP)'!$V$7,Model!AC$1,'Assumptions (CSP)'!$V$10,'Assumptions (CSP)'!$V$5*Model!$AZ$3539*AVERAGE('Assumptions (CSP)'!$AV$2:$AX$2)/10^9),0)</f>
        <v>-0.01585517085</v>
      </c>
      <c r="BH3651" s="95">
        <f>IF($AZ$3539&gt;0,PPMT('Assumptions (CSP)'!$V$7,Model!AD$1,'Assumptions (CSP)'!$V$10,'Assumptions (CSP)'!$V$5*Model!$AZ$3539*AVERAGE('Assumptions (CSP)'!$AV$2:$AX$2)/10^9),0)</f>
        <v>-0.01660829147</v>
      </c>
      <c r="BI3651" s="95">
        <f>IF($AZ$3539&gt;0,PPMT('Assumptions (CSP)'!$V$7,Model!AE$1,'Assumptions (CSP)'!$V$10,'Assumptions (CSP)'!$V$5*Model!$AZ$3539*AVERAGE('Assumptions (CSP)'!$AV$2:$AX$2)/10^9),0)</f>
        <v>-0.01739718531</v>
      </c>
      <c r="BJ3651" s="95">
        <f>IF($AZ$3539&gt;0,PPMT('Assumptions (CSP)'!$V$7,Model!AF$1,'Assumptions (CSP)'!$V$10,'Assumptions (CSP)'!$V$5*Model!$AZ$3539*AVERAGE('Assumptions (CSP)'!$AV$2:$AX$2)/10^9),0)</f>
        <v>-0.01822355161</v>
      </c>
      <c r="BK3651" s="95">
        <f>IF($AZ$3539&gt;0,PPMT('Assumptions (CSP)'!$V$7,Model!AG$1,'Assumptions (CSP)'!$V$10,'Assumptions (CSP)'!$V$5*Model!$AZ$3539*AVERAGE('Assumptions (CSP)'!$AV$2:$AX$2)/10^9),0)</f>
        <v>-0.01908917031</v>
      </c>
      <c r="BL3651" s="95">
        <f>IF($AZ$3539&gt;0,PPMT('Assumptions (CSP)'!$V$7,Model!AH$1,'Assumptions (CSP)'!$V$10,'Assumptions (CSP)'!$V$5*Model!$AZ$3539*AVERAGE('Assumptions (CSP)'!$AV$2:$AX$2)/10^9),0)</f>
        <v>-0.0199959059</v>
      </c>
      <c r="BM3651" s="95">
        <f>IF($AZ$3539&gt;0,PPMT('Assumptions (CSP)'!$V$7,Model!AI$1,'Assumptions (CSP)'!$V$10,'Assumptions (CSP)'!$V$5*Model!$AZ$3539*AVERAGE('Assumptions (CSP)'!$AV$2:$AX$2)/10^9),0)</f>
        <v>-0.02094571143</v>
      </c>
      <c r="BN3651" s="95">
        <f>IF($AZ$3539&gt;0,PPMT('Assumptions (CSP)'!$V$7,Model!AJ$1,'Assumptions (CSP)'!$V$10,'Assumptions (CSP)'!$V$5*Model!$AZ$3539*AVERAGE('Assumptions (CSP)'!$AV$2:$AX$2)/10^9),0)</f>
        <v>-0.02194063273</v>
      </c>
      <c r="BO3651" s="95">
        <f>IF($AZ$3539&gt;0,PPMT('Assumptions (CSP)'!$V$7,Model!AK$1,'Assumptions (CSP)'!$V$10,'Assumptions (CSP)'!$V$5*Model!$AZ$3539*AVERAGE('Assumptions (CSP)'!$AV$2:$AX$2)/10^9),0)</f>
        <v>-0.02298281278</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-0.01310708172</v>
      </c>
      <c r="Y3652" s="218">
        <f t="array" ref="Y3652">SUM(IF(ISERROR(Y3653:Y3703),"",Y3653:Y3703))</f>
        <v>-0.02509788741</v>
      </c>
      <c r="Z3652" s="218">
        <f t="array" ref="Z3652">SUM(IF(ISERROR(Z3653:Z3703),"",Z3653:Z3703))</f>
        <v>-0.03600339248</v>
      </c>
      <c r="AA3652" s="218">
        <f t="array" ref="AA3652">SUM(IF(ISERROR(AA3653:AA3703),"",AA3653:AA3703))</f>
        <v>-0.04591589297</v>
      </c>
      <c r="AB3652" s="218">
        <f t="array" ref="AB3652">SUM(IF(ISERROR(AB3653:AB3703),"",AB3653:AB3703))</f>
        <v>-0.05491733671</v>
      </c>
      <c r="AC3652" s="218">
        <f t="array" ref="AC3652">SUM(IF(ISERROR(AC3653:AC3703),"",AC3653:AC3703))</f>
        <v>-0.06300159839</v>
      </c>
      <c r="AD3652" s="218">
        <f t="array" ref="AD3652">SUM(IF(ISERROR(AD3653:AD3703),"",AD3653:AD3703))</f>
        <v>-0.07017701492</v>
      </c>
      <c r="AE3652" s="218">
        <f t="array" ref="AE3652">SUM(IF(ISERROR(AE3653:AE3703),"",AE3653:AE3703))</f>
        <v>-0.07645853435</v>
      </c>
      <c r="AF3652" s="218">
        <f t="array" ref="AF3652">SUM(IF(ISERROR(AF3653:AF3703),"",AF3653:AF3703))</f>
        <v>-0.08183239371</v>
      </c>
      <c r="AG3652" s="218">
        <f t="array" ref="AG3652">SUM(IF(ISERROR(AG3653:AG3703),"",AG3653:AG3703))</f>
        <v>-0.08627402347</v>
      </c>
      <c r="AH3652" s="218">
        <f t="array" ref="AH3652">SUM(IF(ISERROR(AH3653:AH3703),"",AH3653:AH3703))</f>
        <v>-0.08977583046</v>
      </c>
      <c r="AI3652" s="218">
        <f t="array" ref="AI3652">SUM(IF(ISERROR(AI3653:AI3703),"",AI3653:AI3703))</f>
        <v>-0.09234254442</v>
      </c>
      <c r="AJ3652" s="218">
        <f t="array" ref="AJ3652">SUM(IF(ISERROR(AJ3653:AJ3703),"",AJ3653:AJ3703))</f>
        <v>-0.09400773627</v>
      </c>
      <c r="AK3652" s="218">
        <f t="array" ref="AK3652">SUM(IF(ISERROR(AK3653:AK3703),"",AK3653:AK3703))</f>
        <v>-0.09478843539</v>
      </c>
      <c r="AL3652" s="218">
        <f t="array" ref="AL3652">SUM(IF(ISERROR(AL3653:AL3703),"",AL3653:AL3703))</f>
        <v>-0.09465563309</v>
      </c>
      <c r="AM3652" s="218">
        <f t="array" ref="AM3652">SUM(IF(ISERROR(AM3653:AM3703),"",AM3653:AM3703))</f>
        <v>-0.0935807446</v>
      </c>
      <c r="AN3652" s="218">
        <f t="array" ref="AN3652">SUM(IF(ISERROR(AN3653:AN3703),"",AN3653:AN3703))</f>
        <v>-0.09276737166</v>
      </c>
      <c r="AO3652" s="218">
        <f t="array" ref="AO3652">SUM(IF(ISERROR(AO3653:AO3703),"",AO3653:AO3703))</f>
        <v>-0.09220842734</v>
      </c>
      <c r="AP3652" s="218">
        <f t="array" ref="AP3652">SUM(IF(ISERROR(AP3653:AP3703),"",AP3653:AP3703))</f>
        <v>-0.09188821863</v>
      </c>
      <c r="AQ3652" s="218">
        <f t="array" ref="AQ3652">SUM(IF(ISERROR(AQ3653:AQ3703),"",AQ3653:AQ3703))</f>
        <v>-0.09180359252</v>
      </c>
      <c r="AR3652" s="218">
        <f t="array" ref="AR3652">SUM(IF(ISERROR(AR3653:AR3703),"",AR3653:AR3703))</f>
        <v>-0.0919426866</v>
      </c>
      <c r="AS3652" s="218">
        <f t="array" ref="AS3652">SUM(IF(ISERROR(AS3653:AS3703),"",AS3653:AS3703))</f>
        <v>-0.09228722077</v>
      </c>
      <c r="AT3652" s="218">
        <f t="array" ref="AT3652">SUM(IF(ISERROR(AT3653:AT3703),"",AT3653:AT3703))</f>
        <v>-0.09281724339</v>
      </c>
      <c r="AU3652" s="218">
        <f t="array" ref="AU3652">SUM(IF(ISERROR(AU3653:AU3703),"",AU3653:AU3703))</f>
        <v>-0.09352701832</v>
      </c>
      <c r="AV3652" s="218">
        <f t="array" ref="AV3652">SUM(IF(ISERROR(AV3653:AV3703),"",AV3653:AV3703))</f>
        <v>-0.09440537224</v>
      </c>
      <c r="AW3652" s="218">
        <f t="array" ref="AW3652">SUM(IF(ISERROR(AW3653:AW3703),"",AW3653:AW3703))</f>
        <v>-0.09543664958</v>
      </c>
      <c r="AX3652" s="218">
        <f t="array" ref="AX3652">SUM(IF(ISERROR(AX3653:AX3703),"",AX3653:AX3703))</f>
        <v>-0.09660056706</v>
      </c>
      <c r="AY3652" s="218">
        <f t="array" ref="AY3652">SUM(IF(ISERROR(AY3653:AY3703),"",AY3653:AY3703))</f>
        <v>-0.09788060659</v>
      </c>
      <c r="AZ3652" s="218">
        <f t="array" ref="AZ3652">SUM(IF(ISERROR(AZ3653:AZ3703),"",AZ3653:AZ3703))</f>
        <v>-0.09926154825</v>
      </c>
      <c r="BA3652" s="218">
        <f t="array" ref="BA3652">SUM(IF(ISERROR(BA3653:BA3703),"",BA3653:BA3703))</f>
        <v>-0.1007285338</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-0.01310708172</v>
      </c>
      <c r="Y3674" s="95">
        <f>IF($X$3539&gt;0,IPMT('Assumptions (CSP)'!$V$7,Model!X$1,'Assumptions (CSP)'!$V$10,'Assumptions (CSP)'!$V$5*Model!$X$3539*AVERAGE('Assumptions (CSP)'!$T$2:$V$2)/10^9),0)</f>
        <v>-0.01248815046</v>
      </c>
      <c r="Z3674" s="95">
        <f>IF($X$3539&gt;0,IPMT('Assumptions (CSP)'!$V$7,Model!Y$1,'Assumptions (CSP)'!$V$10,'Assumptions (CSP)'!$V$5*Model!$X$3539*AVERAGE('Assumptions (CSP)'!$T$2:$V$2)/10^9),0)</f>
        <v>-0.01183981995</v>
      </c>
      <c r="AA3674" s="95">
        <f>IF($X$3539&gt;0,IPMT('Assumptions (CSP)'!$V$7,Model!Z$1,'Assumptions (CSP)'!$V$10,'Assumptions (CSP)'!$V$5*Model!$X$3539*AVERAGE('Assumptions (CSP)'!$T$2:$V$2)/10^9),0)</f>
        <v>-0.01116069375</v>
      </c>
      <c r="AB3674" s="95">
        <f>IF($X$3539&gt;0,IPMT('Assumptions (CSP)'!$V$7,Model!AA$1,'Assumptions (CSP)'!$V$10,'Assumptions (CSP)'!$V$5*Model!$X$3539*AVERAGE('Assumptions (CSP)'!$T$2:$V$2)/10^9),0)</f>
        <v>-0.01044930906</v>
      </c>
      <c r="AC3674" s="95">
        <f>IF($X$3539&gt;0,IPMT('Assumptions (CSP)'!$V$7,Model!AB$1,'Assumptions (CSP)'!$V$10,'Assumptions (CSP)'!$V$5*Model!$X$3539*AVERAGE('Assumptions (CSP)'!$T$2:$V$2)/10^9),0)</f>
        <v>-0.009704133586</v>
      </c>
      <c r="AD3674" s="95">
        <f>IF($X$3539&gt;0,IPMT('Assumptions (CSP)'!$V$7,Model!AC$1,'Assumptions (CSP)'!$V$10,'Assumptions (CSP)'!$V$5*Model!$X$3539*AVERAGE('Assumptions (CSP)'!$T$2:$V$2)/10^9),0)</f>
        <v>-0.008923562281</v>
      </c>
      <c r="AE3674" s="95">
        <f>IF($X$3539&gt;0,IPMT('Assumptions (CSP)'!$V$7,Model!AD$1,'Assumptions (CSP)'!$V$10,'Assumptions (CSP)'!$V$5*Model!$X$3539*AVERAGE('Assumptions (CSP)'!$T$2:$V$2)/10^9),0)</f>
        <v>-0.00810591384</v>
      </c>
      <c r="AF3674" s="95">
        <f>IF($X$3539&gt;0,IPMT('Assumptions (CSP)'!$V$7,Model!AE$1,'Assumptions (CSP)'!$V$10,'Assumptions (CSP)'!$V$5*Model!$X$3539*AVERAGE('Assumptions (CSP)'!$T$2:$V$2)/10^9),0)</f>
        <v>-0.007249427097</v>
      </c>
      <c r="AG3674" s="95">
        <f>IF($X$3539&gt;0,IPMT('Assumptions (CSP)'!$V$7,Model!AF$1,'Assumptions (CSP)'!$V$10,'Assumptions (CSP)'!$V$5*Model!$X$3539*AVERAGE('Assumptions (CSP)'!$T$2:$V$2)/10^9),0)</f>
        <v>-0.006352257235</v>
      </c>
      <c r="AH3674" s="95">
        <f>IF($X$3539&gt;0,IPMT('Assumptions (CSP)'!$V$7,Model!AG$1,'Assumptions (CSP)'!$V$10,'Assumptions (CSP)'!$V$5*Model!$X$3539*AVERAGE('Assumptions (CSP)'!$T$2:$V$2)/10^9),0)</f>
        <v>-0.005412471804</v>
      </c>
      <c r="AI3674" s="95">
        <f>IF($X$3539&gt;0,IPMT('Assumptions (CSP)'!$V$7,Model!AH$1,'Assumptions (CSP)'!$V$10,'Assumptions (CSP)'!$V$5*Model!$X$3539*AVERAGE('Assumptions (CSP)'!$T$2:$V$2)/10^9),0)</f>
        <v>-0.004428046564</v>
      </c>
      <c r="AJ3674" s="95">
        <f>IF($X$3539&gt;0,IPMT('Assumptions (CSP)'!$V$7,Model!AI$1,'Assumptions (CSP)'!$V$10,'Assumptions (CSP)'!$V$5*Model!$X$3539*AVERAGE('Assumptions (CSP)'!$T$2:$V$2)/10^9),0)</f>
        <v>-0.003396861126</v>
      </c>
      <c r="AK3674" s="95">
        <f>IF($X$3539&gt;0,IPMT('Assumptions (CSP)'!$V$7,Model!AJ$1,'Assumptions (CSP)'!$V$10,'Assumptions (CSP)'!$V$5*Model!$X$3539*AVERAGE('Assumptions (CSP)'!$T$2:$V$2)/10^9),0)</f>
        <v>-0.00231669438</v>
      </c>
      <c r="AL3674" s="95">
        <f>IF($X$3539&gt;0,IPMT('Assumptions (CSP)'!$V$7,Model!AK$1,'Assumptions (CSP)'!$V$10,'Assumptions (CSP)'!$V$5*Model!$X$3539*AVERAGE('Assumptions (CSP)'!$T$2:$V$2)/10^9),0)</f>
        <v>-0.001185219713</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-0.01260973695</v>
      </c>
      <c r="Z3675" s="95">
        <f>IF($Y$3539&gt;0,IPMT('Assumptions (CSP)'!$V$7,Model!X$1,'Assumptions (CSP)'!$V$10,'Assumptions (CSP)'!$V$5*Model!$Y$3539*AVERAGE('Assumptions (CSP)'!$U$2:$W$2)/10^9),0)</f>
        <v>-0.01201429087</v>
      </c>
      <c r="AA3675" s="95">
        <f>IF($Y$3539&gt;0,IPMT('Assumptions (CSP)'!$V$7,Model!Y$1,'Assumptions (CSP)'!$V$10,'Assumptions (CSP)'!$V$5*Model!$Y$3539*AVERAGE('Assumptions (CSP)'!$U$2:$W$2)/10^9),0)</f>
        <v>-0.01139056109</v>
      </c>
      <c r="AB3675" s="95">
        <f>IF($Y$3539&gt;0,IPMT('Assumptions (CSP)'!$V$7,Model!Z$1,'Assumptions (CSP)'!$V$10,'Assumptions (CSP)'!$V$5*Model!$Y$3539*AVERAGE('Assumptions (CSP)'!$U$2:$W$2)/10^9),0)</f>
        <v>-0.01073720416</v>
      </c>
      <c r="AC3675" s="95">
        <f>IF($Y$3539&gt;0,IPMT('Assumptions (CSP)'!$V$7,Model!AA$1,'Assumptions (CSP)'!$V$10,'Assumptions (CSP)'!$V$5*Model!$Y$3539*AVERAGE('Assumptions (CSP)'!$U$2:$W$2)/10^9),0)</f>
        <v>-0.01005281277</v>
      </c>
      <c r="AD3675" s="95">
        <f>IF($Y$3539&gt;0,IPMT('Assumptions (CSP)'!$V$7,Model!AB$1,'Assumptions (CSP)'!$V$10,'Assumptions (CSP)'!$V$5*Model!$Y$3539*AVERAGE('Assumptions (CSP)'!$U$2:$W$2)/10^9),0)</f>
        <v>-0.009335912784</v>
      </c>
      <c r="AE3675" s="95">
        <f>IF($Y$3539&gt;0,IPMT('Assumptions (CSP)'!$V$7,Model!AC$1,'Assumptions (CSP)'!$V$10,'Assumptions (CSP)'!$V$5*Model!$Y$3539*AVERAGE('Assumptions (CSP)'!$U$2:$W$2)/10^9),0)</f>
        <v>-0.008584960053</v>
      </c>
      <c r="AF3675" s="95">
        <f>IF($Y$3539&gt;0,IPMT('Assumptions (CSP)'!$V$7,Model!AD$1,'Assumptions (CSP)'!$V$10,'Assumptions (CSP)'!$V$5*Model!$Y$3539*AVERAGE('Assumptions (CSP)'!$U$2:$W$2)/10^9),0)</f>
        <v>-0.007798337067</v>
      </c>
      <c r="AG3675" s="95">
        <f>IF($Y$3539&gt;0,IPMT('Assumptions (CSP)'!$V$7,Model!AE$1,'Assumptions (CSP)'!$V$10,'Assumptions (CSP)'!$V$5*Model!$Y$3539*AVERAGE('Assumptions (CSP)'!$U$2:$W$2)/10^9),0)</f>
        <v>-0.006974349489</v>
      </c>
      <c r="AH3675" s="95">
        <f>IF($Y$3539&gt;0,IPMT('Assumptions (CSP)'!$V$7,Model!AF$1,'Assumptions (CSP)'!$V$10,'Assumptions (CSP)'!$V$5*Model!$Y$3539*AVERAGE('Assumptions (CSP)'!$U$2:$W$2)/10^9),0)</f>
        <v>-0.006111222502</v>
      </c>
      <c r="AI3675" s="95">
        <f>IF($Y$3539&gt;0,IPMT('Assumptions (CSP)'!$V$7,Model!AG$1,'Assumptions (CSP)'!$V$10,'Assumptions (CSP)'!$V$5*Model!$Y$3539*AVERAGE('Assumptions (CSP)'!$U$2:$W$2)/10^9),0)</f>
        <v>-0.005207096982</v>
      </c>
      <c r="AJ3675" s="95">
        <f>IF($Y$3539&gt;0,IPMT('Assumptions (CSP)'!$V$7,Model!AH$1,'Assumptions (CSP)'!$V$10,'Assumptions (CSP)'!$V$5*Model!$Y$3539*AVERAGE('Assumptions (CSP)'!$U$2:$W$2)/10^9),0)</f>
        <v>-0.0042600255</v>
      </c>
      <c r="AK3675" s="95">
        <f>IF($Y$3539&gt;0,IPMT('Assumptions (CSP)'!$V$7,Model!AI$1,'Assumptions (CSP)'!$V$10,'Assumptions (CSP)'!$V$5*Model!$Y$3539*AVERAGE('Assumptions (CSP)'!$U$2:$W$2)/10^9),0)</f>
        <v>-0.003267968123</v>
      </c>
      <c r="AL3675" s="95">
        <f>IF($Y$3539&gt;0,IPMT('Assumptions (CSP)'!$V$7,Model!AJ$1,'Assumptions (CSP)'!$V$10,'Assumptions (CSP)'!$V$5*Model!$Y$3539*AVERAGE('Assumptions (CSP)'!$U$2:$W$2)/10^9),0)</f>
        <v>-0.00222878802</v>
      </c>
      <c r="AM3675" s="95">
        <f>IF($Y$3539&gt;0,IPMT('Assumptions (CSP)'!$V$7,Model!AK$1,'Assumptions (CSP)'!$V$10,'Assumptions (CSP)'!$V$5*Model!$Y$3539*AVERAGE('Assumptions (CSP)'!$U$2:$W$2)/10^9),0)</f>
        <v>-0.001140246863</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-0.01214928166</v>
      </c>
      <c r="AA3676" s="95">
        <f>IF($Z$3539&gt;0,IPMT('Assumptions (CSP)'!$V$7,Model!X$1,'Assumptions (CSP)'!$V$10,'Assumptions (CSP)'!$V$5*Model!$Z$3539*AVERAGE('Assumptions (CSP)'!$V$2:$X$2)/10^9),0)</f>
        <v>-0.01157557879</v>
      </c>
      <c r="AB3676" s="95">
        <f>IF($Z$3539&gt;0,IPMT('Assumptions (CSP)'!$V$7,Model!Y$1,'Assumptions (CSP)'!$V$10,'Assumptions (CSP)'!$V$5*Model!$Z$3539*AVERAGE('Assumptions (CSP)'!$V$2:$X$2)/10^9),0)</f>
        <v>-0.01097462505</v>
      </c>
      <c r="AC3676" s="95">
        <f>IF($Z$3539&gt;0,IPMT('Assumptions (CSP)'!$V$7,Model!Z$1,'Assumptions (CSP)'!$V$10,'Assumptions (CSP)'!$V$5*Model!$Z$3539*AVERAGE('Assumptions (CSP)'!$V$2:$X$2)/10^9),0)</f>
        <v>-0.01034512599</v>
      </c>
      <c r="AD3676" s="95">
        <f>IF($Z$3539&gt;0,IPMT('Assumptions (CSP)'!$V$7,Model!AA$1,'Assumptions (CSP)'!$V$10,'Assumptions (CSP)'!$V$5*Model!$Z$3539*AVERAGE('Assumptions (CSP)'!$V$2:$X$2)/10^9),0)</f>
        <v>-0.009685725739</v>
      </c>
      <c r="AE3676" s="95">
        <f>IF($Z$3539&gt;0,IPMT('Assumptions (CSP)'!$V$7,Model!AB$1,'Assumptions (CSP)'!$V$10,'Assumptions (CSP)'!$V$5*Model!$Z$3539*AVERAGE('Assumptions (CSP)'!$V$2:$X$2)/10^9),0)</f>
        <v>-0.008995003971</v>
      </c>
      <c r="AF3676" s="95">
        <f>IF($Z$3539&gt;0,IPMT('Assumptions (CSP)'!$V$7,Model!AC$1,'Assumptions (CSP)'!$V$10,'Assumptions (CSP)'!$V$5*Model!$Z$3539*AVERAGE('Assumptions (CSP)'!$V$2:$X$2)/10^9),0)</f>
        <v>-0.008271472918</v>
      </c>
      <c r="AG3676" s="95">
        <f>IF($Z$3539&gt;0,IPMT('Assumptions (CSP)'!$V$7,Model!AD$1,'Assumptions (CSP)'!$V$10,'Assumptions (CSP)'!$V$5*Model!$Z$3539*AVERAGE('Assumptions (CSP)'!$V$2:$X$2)/10^9),0)</f>
        <v>-0.007513574141</v>
      </c>
      <c r="AH3676" s="95">
        <f>IF($Z$3539&gt;0,IPMT('Assumptions (CSP)'!$V$7,Model!AE$1,'Assumptions (CSP)'!$V$10,'Assumptions (CSP)'!$V$5*Model!$Z$3539*AVERAGE('Assumptions (CSP)'!$V$2:$X$2)/10^9),0)</f>
        <v>-0.006719675172</v>
      </c>
      <c r="AI3676" s="95">
        <f>IF($Z$3539&gt;0,IPMT('Assumptions (CSP)'!$V$7,Model!AF$1,'Assumptions (CSP)'!$V$10,'Assumptions (CSP)'!$V$5*Model!$Z$3539*AVERAGE('Assumptions (CSP)'!$V$2:$X$2)/10^9),0)</f>
        <v>-0.005888066002</v>
      </c>
      <c r="AJ3676" s="95">
        <f>IF($Z$3539&gt;0,IPMT('Assumptions (CSP)'!$V$7,Model!AG$1,'Assumptions (CSP)'!$V$10,'Assumptions (CSP)'!$V$5*Model!$Z$3539*AVERAGE('Assumptions (CSP)'!$V$2:$X$2)/10^9),0)</f>
        <v>-0.005016955397</v>
      </c>
      <c r="AK3676" s="95">
        <f>IF($Z$3539&gt;0,IPMT('Assumptions (CSP)'!$V$7,Model!AH$1,'Assumptions (CSP)'!$V$10,'Assumptions (CSP)'!$V$5*Model!$Z$3539*AVERAGE('Assumptions (CSP)'!$V$2:$X$2)/10^9),0)</f>
        <v>-0.004104467037</v>
      </c>
      <c r="AL3676" s="95">
        <f>IF($Z$3539&gt;0,IPMT('Assumptions (CSP)'!$V$7,Model!AI$1,'Assumptions (CSP)'!$V$10,'Assumptions (CSP)'!$V$5*Model!$Z$3539*AVERAGE('Assumptions (CSP)'!$V$2:$X$2)/10^9),0)</f>
        <v>-0.003148635481</v>
      </c>
      <c r="AM3676" s="95">
        <f>IF($Z$3539&gt;0,IPMT('Assumptions (CSP)'!$V$7,Model!AJ$1,'Assumptions (CSP)'!$V$10,'Assumptions (CSP)'!$V$5*Model!$Z$3539*AVERAGE('Assumptions (CSP)'!$V$2:$X$2)/10^9),0)</f>
        <v>-0.002147401926</v>
      </c>
      <c r="AN3676" s="95">
        <f>IF($Z$3539&gt;0,IPMT('Assumptions (CSP)'!$V$7,Model!AK$1,'Assumptions (CSP)'!$V$10,'Assumptions (CSP)'!$V$5*Model!$Z$3539*AVERAGE('Assumptions (CSP)'!$V$2:$X$2)/10^9),0)</f>
        <v>-0.001098609776</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-0.01178905933</v>
      </c>
      <c r="AB3677" s="95">
        <f>IF($AA$3539&gt;0,IPMT('Assumptions (CSP)'!$V$7,Model!X$1,'Assumptions (CSP)'!$V$10,'Assumptions (CSP)'!$V$5*Model!$AA$3539*AVERAGE('Assumptions (CSP)'!$W$2:$Y$2)/10^9),0)</f>
        <v>-0.01123236657</v>
      </c>
      <c r="AC3677" s="95">
        <f>IF($AA$3539&gt;0,IPMT('Assumptions (CSP)'!$V$7,Model!Y$1,'Assumptions (CSP)'!$V$10,'Assumptions (CSP)'!$V$5*Model!$AA$3539*AVERAGE('Assumptions (CSP)'!$W$2:$Y$2)/10^9),0)</f>
        <v>-0.01064923091</v>
      </c>
      <c r="AD3677" s="95">
        <f>IF($AA$3539&gt;0,IPMT('Assumptions (CSP)'!$V$7,Model!Z$1,'Assumptions (CSP)'!$V$10,'Assumptions (CSP)'!$V$5*Model!$AA$3539*AVERAGE('Assumptions (CSP)'!$W$2:$Y$2)/10^9),0)</f>
        <v>-0.01003839631</v>
      </c>
      <c r="AE3677" s="95">
        <f>IF($AA$3539&gt;0,IPMT('Assumptions (CSP)'!$V$7,Model!AA$1,'Assumptions (CSP)'!$V$10,'Assumptions (CSP)'!$V$5*Model!$AA$3539*AVERAGE('Assumptions (CSP)'!$W$2:$Y$2)/10^9),0)</f>
        <v>-0.009398547059</v>
      </c>
      <c r="AF3677" s="95">
        <f>IF($AA$3539&gt;0,IPMT('Assumptions (CSP)'!$V$7,Model!AB$1,'Assumptions (CSP)'!$V$10,'Assumptions (CSP)'!$V$5*Model!$AA$3539*AVERAGE('Assumptions (CSP)'!$W$2:$Y$2)/10^9),0)</f>
        <v>-0.008728304971</v>
      </c>
      <c r="AG3677" s="95">
        <f>IF($AA$3539&gt;0,IPMT('Assumptions (CSP)'!$V$7,Model!AC$1,'Assumptions (CSP)'!$V$10,'Assumptions (CSP)'!$V$5*Model!$AA$3539*AVERAGE('Assumptions (CSP)'!$W$2:$Y$2)/10^9),0)</f>
        <v>-0.008026226384</v>
      </c>
      <c r="AH3677" s="95">
        <f>IF($AA$3539&gt;0,IPMT('Assumptions (CSP)'!$V$7,Model!AD$1,'Assumptions (CSP)'!$V$10,'Assumptions (CSP)'!$V$5*Model!$AA$3539*AVERAGE('Assumptions (CSP)'!$W$2:$Y$2)/10^9),0)</f>
        <v>-0.007290799064</v>
      </c>
      <c r="AI3677" s="95">
        <f>IF($AA$3539&gt;0,IPMT('Assumptions (CSP)'!$V$7,Model!AE$1,'Assumptions (CSP)'!$V$10,'Assumptions (CSP)'!$V$5*Model!$AA$3539*AVERAGE('Assumptions (CSP)'!$W$2:$Y$2)/10^9),0)</f>
        <v>-0.006520438946</v>
      </c>
      <c r="AJ3677" s="95">
        <f>IF($AA$3539&gt;0,IPMT('Assumptions (CSP)'!$V$7,Model!AF$1,'Assumptions (CSP)'!$V$10,'Assumptions (CSP)'!$V$5*Model!$AA$3539*AVERAGE('Assumptions (CSP)'!$W$2:$Y$2)/10^9),0)</f>
        <v>-0.005713486723</v>
      </c>
      <c r="AK3677" s="95">
        <f>IF($AA$3539&gt;0,IPMT('Assumptions (CSP)'!$V$7,Model!AG$1,'Assumptions (CSP)'!$V$10,'Assumptions (CSP)'!$V$5*Model!$AA$3539*AVERAGE('Assumptions (CSP)'!$W$2:$Y$2)/10^9),0)</f>
        <v>-0.004868204269</v>
      </c>
      <c r="AL3677" s="95">
        <f>IF($AA$3539&gt;0,IPMT('Assumptions (CSP)'!$V$7,Model!AH$1,'Assumptions (CSP)'!$V$10,'Assumptions (CSP)'!$V$5*Model!$AA$3539*AVERAGE('Assumptions (CSP)'!$W$2:$Y$2)/10^9),0)</f>
        <v>-0.003982770898</v>
      </c>
      <c r="AM3677" s="95">
        <f>IF($AA$3539&gt;0,IPMT('Assumptions (CSP)'!$V$7,Model!AI$1,'Assumptions (CSP)'!$V$10,'Assumptions (CSP)'!$V$5*Model!$AA$3539*AVERAGE('Assumptions (CSP)'!$W$2:$Y$2)/10^9),0)</f>
        <v>-0.003055279443</v>
      </c>
      <c r="AN3677" s="95">
        <f>IF($AA$3539&gt;0,IPMT('Assumptions (CSP)'!$V$7,Model!AJ$1,'Assumptions (CSP)'!$V$10,'Assumptions (CSP)'!$V$5*Model!$AA$3539*AVERAGE('Assumptions (CSP)'!$W$2:$Y$2)/10^9),0)</f>
        <v>-0.002083732143</v>
      </c>
      <c r="AO3677" s="95">
        <f>IF($AA$3539&gt;0,IPMT('Assumptions (CSP)'!$V$7,Model!AK$1,'Assumptions (CSP)'!$V$10,'Assumptions (CSP)'!$V$5*Model!$AA$3539*AVERAGE('Assumptions (CSP)'!$W$2:$Y$2)/10^9),0)</f>
        <v>-0.001066036347</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-0.01152383188</v>
      </c>
      <c r="AC3678" s="95">
        <f>IF($AB$3539&gt;0,IPMT('Assumptions (CSP)'!$V$7,Model!X$1,'Assumptions (CSP)'!$V$10,'Assumptions (CSP)'!$V$5*Model!$AB$3539*AVERAGE('Assumptions (CSP)'!$X$2:$Z$2)/10^9),0)</f>
        <v>-0.01097966347</v>
      </c>
      <c r="AD3678" s="95">
        <f>IF($AB$3539&gt;0,IPMT('Assumptions (CSP)'!$V$7,Model!Y$1,'Assumptions (CSP)'!$V$10,'Assumptions (CSP)'!$V$5*Model!$AB$3539*AVERAGE('Assumptions (CSP)'!$X$2:$Z$2)/10^9),0)</f>
        <v>-0.01040964705</v>
      </c>
      <c r="AE3678" s="95">
        <f>IF($AB$3539&gt;0,IPMT('Assumptions (CSP)'!$V$7,Model!Z$1,'Assumptions (CSP)'!$V$10,'Assumptions (CSP)'!$V$5*Model!$AB$3539*AVERAGE('Assumptions (CSP)'!$X$2:$Z$2)/10^9),0)</f>
        <v>-0.00981255486</v>
      </c>
      <c r="AF3678" s="95">
        <f>IF($AB$3539&gt;0,IPMT('Assumptions (CSP)'!$V$7,Model!AA$1,'Assumptions (CSP)'!$V$10,'Assumptions (CSP)'!$V$5*Model!$AB$3539*AVERAGE('Assumptions (CSP)'!$X$2:$Z$2)/10^9),0)</f>
        <v>-0.009187100787</v>
      </c>
      <c r="AG3678" s="95">
        <f>IF($AB$3539&gt;0,IPMT('Assumptions (CSP)'!$V$7,Model!AB$1,'Assumptions (CSP)'!$V$10,'Assumptions (CSP)'!$V$5*Model!$AB$3539*AVERAGE('Assumptions (CSP)'!$X$2:$Z$2)/10^9),0)</f>
        <v>-0.008531937646</v>
      </c>
      <c r="AH3678" s="95">
        <f>IF($AB$3539&gt;0,IPMT('Assumptions (CSP)'!$V$7,Model!AC$1,'Assumptions (CSP)'!$V$10,'Assumptions (CSP)'!$V$5*Model!$AB$3539*AVERAGE('Assumptions (CSP)'!$X$2:$Z$2)/10^9),0)</f>
        <v>-0.007845654255</v>
      </c>
      <c r="AI3678" s="95">
        <f>IF($AB$3539&gt;0,IPMT('Assumptions (CSP)'!$V$7,Model!AD$1,'Assumptions (CSP)'!$V$10,'Assumptions (CSP)'!$V$5*Model!$AB$3539*AVERAGE('Assumptions (CSP)'!$X$2:$Z$2)/10^9),0)</f>
        <v>-0.007126772404</v>
      </c>
      <c r="AJ3678" s="95">
        <f>IF($AB$3539&gt;0,IPMT('Assumptions (CSP)'!$V$7,Model!AE$1,'Assumptions (CSP)'!$V$10,'Assumptions (CSP)'!$V$5*Model!$AB$3539*AVERAGE('Assumptions (CSP)'!$X$2:$Z$2)/10^9),0)</f>
        <v>-0.006373743665</v>
      </c>
      <c r="AK3678" s="95">
        <f>IF($AB$3539&gt;0,IPMT('Assumptions (CSP)'!$V$7,Model!AF$1,'Assumptions (CSP)'!$V$10,'Assumptions (CSP)'!$V$5*Model!$AB$3539*AVERAGE('Assumptions (CSP)'!$X$2:$Z$2)/10^9),0)</f>
        <v>-0.00558494606</v>
      </c>
      <c r="AL3678" s="95">
        <f>IF($AB$3539&gt;0,IPMT('Assumptions (CSP)'!$V$7,Model!AG$1,'Assumptions (CSP)'!$V$10,'Assumptions (CSP)'!$V$5*Model!$AB$3539*AVERAGE('Assumptions (CSP)'!$X$2:$Z$2)/10^9),0)</f>
        <v>-0.004758680569</v>
      </c>
      <c r="AM3678" s="95">
        <f>IF($AB$3539&gt;0,IPMT('Assumptions (CSP)'!$V$7,Model!AH$1,'Assumptions (CSP)'!$V$10,'Assumptions (CSP)'!$V$5*Model!$AB$3539*AVERAGE('Assumptions (CSP)'!$X$2:$Z$2)/10^9),0)</f>
        <v>-0.003893167468</v>
      </c>
      <c r="AN3678" s="95">
        <f>IF($AB$3539&gt;0,IPMT('Assumptions (CSP)'!$V$7,Model!AI$1,'Assumptions (CSP)'!$V$10,'Assumptions (CSP)'!$V$5*Model!$AB$3539*AVERAGE('Assumptions (CSP)'!$X$2:$Z$2)/10^9),0)</f>
        <v>-0.002986542494</v>
      </c>
      <c r="AO3678" s="95">
        <f>IF($AB$3539&gt;0,IPMT('Assumptions (CSP)'!$V$7,Model!AJ$1,'Assumptions (CSP)'!$V$10,'Assumptions (CSP)'!$V$5*Model!$AB$3539*AVERAGE('Assumptions (CSP)'!$X$2:$Z$2)/10^9),0)</f>
        <v>-0.002036852834</v>
      </c>
      <c r="AP3678" s="95">
        <f>IF($AB$3539&gt;0,IPMT('Assumptions (CSP)'!$V$7,Model!AK$1,'Assumptions (CSP)'!$V$10,'Assumptions (CSP)'!$V$5*Model!$AB$3539*AVERAGE('Assumptions (CSP)'!$X$2:$Z$2)/10^9),0)</f>
        <v>-0.001042052915</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-0.01127063166</v>
      </c>
      <c r="AD3679" s="95">
        <f>IF($AC$3539&gt;0,IPMT('Assumptions (CSP)'!$V$7,Model!X$1,'Assumptions (CSP)'!$V$10,'Assumptions (CSP)'!$V$5*Model!$AC$3539*AVERAGE('Assumptions (CSP)'!$Y$2:$AA$2)/10^9),0)</f>
        <v>-0.01073841965</v>
      </c>
      <c r="AE3679" s="95">
        <f>IF($AC$3539&gt;0,IPMT('Assumptions (CSP)'!$V$7,Model!Y$1,'Assumptions (CSP)'!$V$10,'Assumptions (CSP)'!$V$5*Model!$AC$3539*AVERAGE('Assumptions (CSP)'!$Y$2:$AA$2)/10^9),0)</f>
        <v>-0.01018092757</v>
      </c>
      <c r="AF3679" s="95">
        <f>IF($AC$3539&gt;0,IPMT('Assumptions (CSP)'!$V$7,Model!Z$1,'Assumptions (CSP)'!$V$10,'Assumptions (CSP)'!$V$5*Model!$AC$3539*AVERAGE('Assumptions (CSP)'!$Y$2:$AA$2)/10^9),0)</f>
        <v>-0.009596954611</v>
      </c>
      <c r="AG3679" s="95">
        <f>IF($AC$3539&gt;0,IPMT('Assumptions (CSP)'!$V$7,Model!AA$1,'Assumptions (CSP)'!$V$10,'Assumptions (CSP)'!$V$5*Model!$AC$3539*AVERAGE('Assumptions (CSP)'!$Y$2:$AA$2)/10^9),0)</f>
        <v>-0.008985242938</v>
      </c>
      <c r="AH3679" s="95">
        <f>IF($AC$3539&gt;0,IPMT('Assumptions (CSP)'!$V$7,Model!AB$1,'Assumptions (CSP)'!$V$10,'Assumptions (CSP)'!$V$5*Model!$AC$3539*AVERAGE('Assumptions (CSP)'!$Y$2:$AA$2)/10^9),0)</f>
        <v>-0.008344474961</v>
      </c>
      <c r="AI3679" s="95">
        <f>IF($AC$3539&gt;0,IPMT('Assumptions (CSP)'!$V$7,Model!AC$1,'Assumptions (CSP)'!$V$10,'Assumptions (CSP)'!$V$5*Model!$AC$3539*AVERAGE('Assumptions (CSP)'!$Y$2:$AA$2)/10^9),0)</f>
        <v>-0.007673270505</v>
      </c>
      <c r="AJ3679" s="95">
        <f>IF($AC$3539&gt;0,IPMT('Assumptions (CSP)'!$V$7,Model!AD$1,'Assumptions (CSP)'!$V$10,'Assumptions (CSP)'!$V$5*Model!$AC$3539*AVERAGE('Assumptions (CSP)'!$Y$2:$AA$2)/10^9),0)</f>
        <v>-0.006970183837</v>
      </c>
      <c r="AK3679" s="95">
        <f>IF($AC$3539&gt;0,IPMT('Assumptions (CSP)'!$V$7,Model!AE$1,'Assumptions (CSP)'!$V$10,'Assumptions (CSP)'!$V$5*Model!$AC$3539*AVERAGE('Assumptions (CSP)'!$Y$2:$AA$2)/10^9),0)</f>
        <v>-0.006233700552</v>
      </c>
      <c r="AL3679" s="95">
        <f>IF($AC$3539&gt;0,IPMT('Assumptions (CSP)'!$V$7,Model!AF$1,'Assumptions (CSP)'!$V$10,'Assumptions (CSP)'!$V$5*Model!$AC$3539*AVERAGE('Assumptions (CSP)'!$Y$2:$AA$2)/10^9),0)</f>
        <v>-0.005462234312</v>
      </c>
      <c r="AM3679" s="95">
        <f>IF($AC$3539&gt;0,IPMT('Assumptions (CSP)'!$V$7,Model!AG$1,'Assumptions (CSP)'!$V$10,'Assumptions (CSP)'!$V$5*Model!$AC$3539*AVERAGE('Assumptions (CSP)'!$Y$2:$AA$2)/10^9),0)</f>
        <v>-0.004654123425</v>
      </c>
      <c r="AN3679" s="95">
        <f>IF($AC$3539&gt;0,IPMT('Assumptions (CSP)'!$V$7,Model!AH$1,'Assumptions (CSP)'!$V$10,'Assumptions (CSP)'!$V$5*Model!$AC$3539*AVERAGE('Assumptions (CSP)'!$Y$2:$AA$2)/10^9),0)</f>
        <v>-0.003807627271</v>
      </c>
      <c r="AO3679" s="95">
        <f>IF($AC$3539&gt;0,IPMT('Assumptions (CSP)'!$V$7,Model!AI$1,'Assumptions (CSP)'!$V$10,'Assumptions (CSP)'!$V$5*Model!$AC$3539*AVERAGE('Assumptions (CSP)'!$Y$2:$AA$2)/10^9),0)</f>
        <v>-0.00292092255</v>
      </c>
      <c r="AP3679" s="95">
        <f>IF($AC$3539&gt;0,IPMT('Assumptions (CSP)'!$V$7,Model!AJ$1,'Assumptions (CSP)'!$V$10,'Assumptions (CSP)'!$V$5*Model!$AC$3539*AVERAGE('Assumptions (CSP)'!$Y$2:$AA$2)/10^9),0)</f>
        <v>-0.001992099354</v>
      </c>
      <c r="AQ3679" s="95">
        <f>IF($AC$3539&gt;0,IPMT('Assumptions (CSP)'!$V$7,Model!AK$1,'Assumptions (CSP)'!$V$10,'Assumptions (CSP)'!$V$5*Model!$AC$3539*AVERAGE('Assumptions (CSP)'!$Y$2:$AA$2)/10^9),0)</f>
        <v>-0.001019157057</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-0.0110453511</v>
      </c>
      <c r="AE3680" s="95">
        <f>IF($AD$3539&gt;0,IPMT('Assumptions (CSP)'!$V$7,Model!X$1,'Assumptions (CSP)'!$V$10,'Assumptions (CSP)'!$V$5*Model!$AD$3539*AVERAGE('Assumptions (CSP)'!$Z$2:$AB$2)/10^9),0)</f>
        <v>-0.01052377709</v>
      </c>
      <c r="AF3680" s="95">
        <f>IF($AD$3539&gt;0,IPMT('Assumptions (CSP)'!$V$7,Model!Y$1,'Assumptions (CSP)'!$V$10,'Assumptions (CSP)'!$V$5*Model!$AD$3539*AVERAGE('Assumptions (CSP)'!$Z$2:$AB$2)/10^9),0)</f>
        <v>-0.00997742832</v>
      </c>
      <c r="AG3680" s="95">
        <f>IF($AD$3539&gt;0,IPMT('Assumptions (CSP)'!$V$7,Model!Z$1,'Assumptions (CSP)'!$V$10,'Assumptions (CSP)'!$V$5*Model!$AD$3539*AVERAGE('Assumptions (CSP)'!$Z$2:$AB$2)/10^9),0)</f>
        <v>-0.009405127978</v>
      </c>
      <c r="AH3680" s="95">
        <f>IF($AD$3539&gt;0,IPMT('Assumptions (CSP)'!$V$7,Model!AA$1,'Assumptions (CSP)'!$V$10,'Assumptions (CSP)'!$V$5*Model!$AD$3539*AVERAGE('Assumptions (CSP)'!$Z$2:$AB$2)/10^9),0)</f>
        <v>-0.008805643371</v>
      </c>
      <c r="AI3680" s="95">
        <f>IF($AD$3539&gt;0,IPMT('Assumptions (CSP)'!$V$7,Model!AB$1,'Assumptions (CSP)'!$V$10,'Assumptions (CSP)'!$V$5*Model!$AD$3539*AVERAGE('Assumptions (CSP)'!$Z$2:$AB$2)/10^9),0)</f>
        <v>-0.008177683244</v>
      </c>
      <c r="AJ3680" s="95">
        <f>IF($AD$3539&gt;0,IPMT('Assumptions (CSP)'!$V$7,Model!AC$1,'Assumptions (CSP)'!$V$10,'Assumptions (CSP)'!$V$5*Model!$AD$3539*AVERAGE('Assumptions (CSP)'!$Z$2:$AB$2)/10^9),0)</f>
        <v>-0.007519895012</v>
      </c>
      <c r="AK3680" s="95">
        <f>IF($AD$3539&gt;0,IPMT('Assumptions (CSP)'!$V$7,Model!AD$1,'Assumptions (CSP)'!$V$10,'Assumptions (CSP)'!$V$5*Model!$AD$3539*AVERAGE('Assumptions (CSP)'!$Z$2:$AB$2)/10^9),0)</f>
        <v>-0.006830861839</v>
      </c>
      <c r="AL3680" s="95">
        <f>IF($AD$3539&gt;0,IPMT('Assumptions (CSP)'!$V$7,Model!AE$1,'Assumptions (CSP)'!$V$10,'Assumptions (CSP)'!$V$5*Model!$AD$3539*AVERAGE('Assumptions (CSP)'!$Z$2:$AB$2)/10^9),0)</f>
        <v>-0.00610909959</v>
      </c>
      <c r="AM3680" s="95">
        <f>IF($AD$3539&gt;0,IPMT('Assumptions (CSP)'!$V$7,Model!AF$1,'Assumptions (CSP)'!$V$10,'Assumptions (CSP)'!$V$5*Model!$AD$3539*AVERAGE('Assumptions (CSP)'!$Z$2:$AB$2)/10^9),0)</f>
        <v>-0.005353053634</v>
      </c>
      <c r="AN3680" s="95">
        <f>IF($AD$3539&gt;0,IPMT('Assumptions (CSP)'!$V$7,Model!AG$1,'Assumptions (CSP)'!$V$10,'Assumptions (CSP)'!$V$5*Model!$AD$3539*AVERAGE('Assumptions (CSP)'!$Z$2:$AB$2)/10^9),0)</f>
        <v>-0.004561095495</v>
      </c>
      <c r="AO3680" s="95">
        <f>IF($AD$3539&gt;0,IPMT('Assumptions (CSP)'!$V$7,Model!AH$1,'Assumptions (CSP)'!$V$10,'Assumptions (CSP)'!$V$5*Model!$AD$3539*AVERAGE('Assumptions (CSP)'!$Z$2:$AB$2)/10^9),0)</f>
        <v>-0.003731519344</v>
      </c>
      <c r="AP3680" s="95">
        <f>IF($AD$3539&gt;0,IPMT('Assumptions (CSP)'!$V$7,Model!AI$1,'Assumptions (CSP)'!$V$10,'Assumptions (CSP)'!$V$5*Model!$AD$3539*AVERAGE('Assumptions (CSP)'!$Z$2:$AB$2)/10^9),0)</f>
        <v>-0.002862538327</v>
      </c>
      <c r="AQ3680" s="95">
        <f>IF($AD$3539&gt;0,IPMT('Assumptions (CSP)'!$V$7,Model!AJ$1,'Assumptions (CSP)'!$V$10,'Assumptions (CSP)'!$V$5*Model!$AD$3539*AVERAGE('Assumptions (CSP)'!$Z$2:$AB$2)/10^9),0)</f>
        <v>-0.001952280711</v>
      </c>
      <c r="AR3680" s="95">
        <f>IF($AD$3539&gt;0,IPMT('Assumptions (CSP)'!$V$7,Model!AK$1,'Assumptions (CSP)'!$V$10,'Assumptions (CSP)'!$V$5*Model!$AD$3539*AVERAGE('Assumptions (CSP)'!$Z$2:$AB$2)/10^9),0)</f>
        <v>-0.0009987858582</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-0.01085684991</v>
      </c>
      <c r="AF3681" s="95">
        <f>IF($AE$3539&gt;0,IPMT('Assumptions (CSP)'!$V$7,Model!X$1,'Assumptions (CSP)'!$V$10,'Assumptions (CSP)'!$V$5*Model!$AE$3539*AVERAGE('Assumptions (CSP)'!$AA$2:$AC$2)/10^9),0)</f>
        <v>-0.01034417714</v>
      </c>
      <c r="AG3681" s="95">
        <f>IF($AE$3539&gt;0,IPMT('Assumptions (CSP)'!$V$7,Model!Y$1,'Assumptions (CSP)'!$V$10,'Assumptions (CSP)'!$V$5*Model!$AE$3539*AVERAGE('Assumptions (CSP)'!$AA$2:$AC$2)/10^9),0)</f>
        <v>-0.009807152414</v>
      </c>
      <c r="AH3681" s="95">
        <f>IF($AE$3539&gt;0,IPMT('Assumptions (CSP)'!$V$7,Model!Z$1,'Assumptions (CSP)'!$V$10,'Assumptions (CSP)'!$V$5*Model!$AE$3539*AVERAGE('Assumptions (CSP)'!$AA$2:$AC$2)/10^9),0)</f>
        <v>-0.009244619014</v>
      </c>
      <c r="AI3681" s="95">
        <f>IF($AE$3539&gt;0,IPMT('Assumptions (CSP)'!$V$7,Model!AA$1,'Assumptions (CSP)'!$V$10,'Assumptions (CSP)'!$V$5*Model!$AE$3539*AVERAGE('Assumptions (CSP)'!$AA$2:$AC$2)/10^9),0)</f>
        <v>-0.008655365278</v>
      </c>
      <c r="AJ3681" s="95">
        <f>IF($AE$3539&gt;0,IPMT('Assumptions (CSP)'!$V$7,Model!AB$1,'Assumptions (CSP)'!$V$10,'Assumptions (CSP)'!$V$5*Model!$AE$3539*AVERAGE('Assumptions (CSP)'!$AA$2:$AC$2)/10^9),0)</f>
        <v>-0.008038121989</v>
      </c>
      <c r="AK3681" s="95">
        <f>IF($AE$3539&gt;0,IPMT('Assumptions (CSP)'!$V$7,Model!AC$1,'Assumptions (CSP)'!$V$10,'Assumptions (CSP)'!$V$5*Model!$AE$3539*AVERAGE('Assumptions (CSP)'!$AA$2:$AC$2)/10^9),0)</f>
        <v>-0.007391559644</v>
      </c>
      <c r="AL3681" s="95">
        <f>IF($AE$3539&gt;0,IPMT('Assumptions (CSP)'!$V$7,Model!AD$1,'Assumptions (CSP)'!$V$10,'Assumptions (CSP)'!$V$5*Model!$AE$3539*AVERAGE('Assumptions (CSP)'!$AA$2:$AC$2)/10^9),0)</f>
        <v>-0.006714285588</v>
      </c>
      <c r="AM3681" s="95">
        <f>IF($AE$3539&gt;0,IPMT('Assumptions (CSP)'!$V$7,Model!AE$1,'Assumptions (CSP)'!$V$10,'Assumptions (CSP)'!$V$5*Model!$AE$3539*AVERAGE('Assumptions (CSP)'!$AA$2:$AC$2)/10^9),0)</f>
        <v>-0.006004841014</v>
      </c>
      <c r="AN3681" s="95">
        <f>IF($AE$3539&gt;0,IPMT('Assumptions (CSP)'!$V$7,Model!AF$1,'Assumptions (CSP)'!$V$10,'Assumptions (CSP)'!$V$5*Model!$AE$3539*AVERAGE('Assumptions (CSP)'!$AA$2:$AC$2)/10^9),0)</f>
        <v>-0.005261697823</v>
      </c>
      <c r="AO3681" s="95">
        <f>IF($AE$3539&gt;0,IPMT('Assumptions (CSP)'!$V$7,Model!AG$1,'Assumptions (CSP)'!$V$10,'Assumptions (CSP)'!$V$5*Model!$AE$3539*AVERAGE('Assumptions (CSP)'!$AA$2:$AC$2)/10^9),0)</f>
        <v>-0.00448325533</v>
      </c>
      <c r="AP3681" s="95">
        <f>IF($AE$3539&gt;0,IPMT('Assumptions (CSP)'!$V$7,Model!AH$1,'Assumptions (CSP)'!$V$10,'Assumptions (CSP)'!$V$5*Model!$AE$3539*AVERAGE('Assumptions (CSP)'!$AA$2:$AC$2)/10^9),0)</f>
        <v>-0.003667836819</v>
      </c>
      <c r="AQ3681" s="95">
        <f>IF($AE$3539&gt;0,IPMT('Assumptions (CSP)'!$V$7,Model!AI$1,'Assumptions (CSP)'!$V$10,'Assumptions (CSP)'!$V$5*Model!$AE$3539*AVERAGE('Assumptions (CSP)'!$AA$2:$AC$2)/10^9),0)</f>
        <v>-0.002813685928</v>
      </c>
      <c r="AR3681" s="95">
        <f>IF($AE$3539&gt;0,IPMT('Assumptions (CSP)'!$V$7,Model!AJ$1,'Assumptions (CSP)'!$V$10,'Assumptions (CSP)'!$V$5*Model!$AE$3539*AVERAGE('Assumptions (CSP)'!$AA$2:$AC$2)/10^9),0)</f>
        <v>-0.00191896287</v>
      </c>
      <c r="AS3681" s="95">
        <f>IF($AE$3539&gt;0,IPMT('Assumptions (CSP)'!$V$7,Model!AK$1,'Assumptions (CSP)'!$V$10,'Assumptions (CSP)'!$V$5*Model!$AE$3539*AVERAGE('Assumptions (CSP)'!$AA$2:$AC$2)/10^9),0)</f>
        <v>-0.0009817404672</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-0.0106791908</v>
      </c>
      <c r="AG3682" s="95">
        <f>IF($AF$3539&gt;0,IPMT('Assumptions (CSP)'!$V$7,Model!X$1,'Assumptions (CSP)'!$V$10,'Assumptions (CSP)'!$V$5*Model!$AF$3539*AVERAGE('Assumptions (CSP)'!$AB$2:$AD$2)/10^9),0)</f>
        <v>-0.01017490729</v>
      </c>
      <c r="AH3682" s="95">
        <f>IF($AF$3539&gt;0,IPMT('Assumptions (CSP)'!$V$7,Model!Y$1,'Assumptions (CSP)'!$V$10,'Assumptions (CSP)'!$V$5*Model!$AF$3539*AVERAGE('Assumptions (CSP)'!$AB$2:$AD$2)/10^9),0)</f>
        <v>-0.009646670323</v>
      </c>
      <c r="AI3682" s="95">
        <f>IF($AF$3539&gt;0,IPMT('Assumptions (CSP)'!$V$7,Model!Z$1,'Assumptions (CSP)'!$V$10,'Assumptions (CSP)'!$V$5*Model!$AF$3539*AVERAGE('Assumptions (CSP)'!$AB$2:$AD$2)/10^9),0)</f>
        <v>-0.009093342096</v>
      </c>
      <c r="AJ3682" s="95">
        <f>IF($AF$3539&gt;0,IPMT('Assumptions (CSP)'!$V$7,Model!AA$1,'Assumptions (CSP)'!$V$10,'Assumptions (CSP)'!$V$5*Model!$AF$3539*AVERAGE('Assumptions (CSP)'!$AB$2:$AD$2)/10^9),0)</f>
        <v>-0.008513730779</v>
      </c>
      <c r="AK3682" s="95">
        <f>IF($AF$3539&gt;0,IPMT('Assumptions (CSP)'!$V$7,Model!AB$1,'Assumptions (CSP)'!$V$10,'Assumptions (CSP)'!$V$5*Model!$AF$3539*AVERAGE('Assumptions (CSP)'!$AB$2:$AD$2)/10^9),0)</f>
        <v>-0.007906587924</v>
      </c>
      <c r="AL3682" s="95">
        <f>IF($AF$3539&gt;0,IPMT('Assumptions (CSP)'!$V$7,Model!AC$1,'Assumptions (CSP)'!$V$10,'Assumptions (CSP)'!$V$5*Model!$AF$3539*AVERAGE('Assumptions (CSP)'!$AB$2:$AD$2)/10^9),0)</f>
        <v>-0.007270605784</v>
      </c>
      <c r="AM3682" s="95">
        <f>IF($AF$3539&gt;0,IPMT('Assumptions (CSP)'!$V$7,Model!AD$1,'Assumptions (CSP)'!$V$10,'Assumptions (CSP)'!$V$5*Model!$AF$3539*AVERAGE('Assumptions (CSP)'!$AB$2:$AD$2)/10^9),0)</f>
        <v>-0.006604414491</v>
      </c>
      <c r="AN3682" s="95">
        <f>IF($AF$3539&gt;0,IPMT('Assumptions (CSP)'!$V$7,Model!AE$1,'Assumptions (CSP)'!$V$10,'Assumptions (CSP)'!$V$5*Model!$AF$3539*AVERAGE('Assumptions (CSP)'!$AB$2:$AD$2)/10^9),0)</f>
        <v>-0.005906579113</v>
      </c>
      <c r="AO3682" s="95">
        <f>IF($AF$3539&gt;0,IPMT('Assumptions (CSP)'!$V$7,Model!AF$1,'Assumptions (CSP)'!$V$10,'Assumptions (CSP)'!$V$5*Model!$AF$3539*AVERAGE('Assumptions (CSP)'!$AB$2:$AD$2)/10^9),0)</f>
        <v>-0.005175596554</v>
      </c>
      <c r="AP3682" s="95">
        <f>IF($AF$3539&gt;0,IPMT('Assumptions (CSP)'!$V$7,Model!AG$1,'Assumptions (CSP)'!$V$10,'Assumptions (CSP)'!$V$5*Model!$AF$3539*AVERAGE('Assumptions (CSP)'!$AB$2:$AD$2)/10^9),0)</f>
        <v>-0.004409892323</v>
      </c>
      <c r="AQ3682" s="95">
        <f>IF($AF$3539&gt;0,IPMT('Assumptions (CSP)'!$V$7,Model!AH$1,'Assumptions (CSP)'!$V$10,'Assumptions (CSP)'!$V$5*Model!$AF$3539*AVERAGE('Assumptions (CSP)'!$AB$2:$AD$2)/10^9),0)</f>
        <v>-0.003607817141</v>
      </c>
      <c r="AR3682" s="95">
        <f>IF($AF$3539&gt;0,IPMT('Assumptions (CSP)'!$V$7,Model!AI$1,'Assumptions (CSP)'!$V$10,'Assumptions (CSP)'!$V$5*Model!$AF$3539*AVERAGE('Assumptions (CSP)'!$AB$2:$AD$2)/10^9),0)</f>
        <v>-0.002767643389</v>
      </c>
      <c r="AS3682" s="95">
        <f>IF($AF$3539&gt;0,IPMT('Assumptions (CSP)'!$V$7,Model!AJ$1,'Assumptions (CSP)'!$V$10,'Assumptions (CSP)'!$V$5*Model!$AF$3539*AVERAGE('Assumptions (CSP)'!$AB$2:$AD$2)/10^9),0)</f>
        <v>-0.001887561383</v>
      </c>
      <c r="AT3682" s="95">
        <f>IF($AF$3539&gt;0,IPMT('Assumptions (CSP)'!$V$7,Model!AK$1,'Assumptions (CSP)'!$V$10,'Assumptions (CSP)'!$V$5*Model!$AF$3539*AVERAGE('Assumptions (CSP)'!$AB$2:$AD$2)/10^9),0)</f>
        <v>-0.0009656754815</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-0.01050324796</v>
      </c>
      <c r="AH3683" s="95">
        <f>IF($AG$3539&gt;0,IPMT('Assumptions (CSP)'!$V$7,Model!X$1,'Assumptions (CSP)'!$V$10,'Assumptions (CSP)'!$V$5*Model!$AG$3539*AVERAGE('Assumptions (CSP)'!$AC$2:$AE$2)/10^9),0)</f>
        <v>-0.01000727267</v>
      </c>
      <c r="AI3683" s="95">
        <f>IF($AG$3539&gt;0,IPMT('Assumptions (CSP)'!$V$7,Model!Y$1,'Assumptions (CSP)'!$V$10,'Assumptions (CSP)'!$V$5*Model!$AG$3539*AVERAGE('Assumptions (CSP)'!$AC$2:$AE$2)/10^9),0)</f>
        <v>-0.009487738564</v>
      </c>
      <c r="AJ3683" s="95">
        <f>IF($AG$3539&gt;0,IPMT('Assumptions (CSP)'!$V$7,Model!Z$1,'Assumptions (CSP)'!$V$10,'Assumptions (CSP)'!$V$5*Model!$AG$3539*AVERAGE('Assumptions (CSP)'!$AC$2:$AE$2)/10^9),0)</f>
        <v>-0.008943526584</v>
      </c>
      <c r="AK3683" s="95">
        <f>IF($AG$3539&gt;0,IPMT('Assumptions (CSP)'!$V$7,Model!AA$1,'Assumptions (CSP)'!$V$10,'Assumptions (CSP)'!$V$5*Model!$AG$3539*AVERAGE('Assumptions (CSP)'!$AC$2:$AE$2)/10^9),0)</f>
        <v>-0.008373464535</v>
      </c>
      <c r="AL3683" s="95">
        <f>IF($AG$3539&gt;0,IPMT('Assumptions (CSP)'!$V$7,Model!AB$1,'Assumptions (CSP)'!$V$10,'Assumptions (CSP)'!$V$5*Model!$AG$3539*AVERAGE('Assumptions (CSP)'!$AC$2:$AE$2)/10^9),0)</f>
        <v>-0.007776324539</v>
      </c>
      <c r="AM3683" s="95">
        <f>IF($AG$3539&gt;0,IPMT('Assumptions (CSP)'!$V$7,Model!AC$1,'Assumptions (CSP)'!$V$10,'Assumptions (CSP)'!$V$5*Model!$AG$3539*AVERAGE('Assumptions (CSP)'!$AC$2:$AE$2)/10^9),0)</f>
        <v>-0.007150820394</v>
      </c>
      <c r="AN3683" s="95">
        <f>IF($AG$3539&gt;0,IPMT('Assumptions (CSP)'!$V$7,Model!AD$1,'Assumptions (CSP)'!$V$10,'Assumptions (CSP)'!$V$5*Model!$AG$3539*AVERAGE('Assumptions (CSP)'!$AC$2:$AE$2)/10^9),0)</f>
        <v>-0.006495604801</v>
      </c>
      <c r="AO3683" s="95">
        <f>IF($AG$3539&gt;0,IPMT('Assumptions (CSP)'!$V$7,Model!AE$1,'Assumptions (CSP)'!$V$10,'Assumptions (CSP)'!$V$5*Model!$AG$3539*AVERAGE('Assumptions (CSP)'!$AC$2:$AE$2)/10^9),0)</f>
        <v>-0.005809266467</v>
      </c>
      <c r="AP3683" s="95">
        <f>IF($AG$3539&gt;0,IPMT('Assumptions (CSP)'!$V$7,Model!AF$1,'Assumptions (CSP)'!$V$10,'Assumptions (CSP)'!$V$5*Model!$AG$3539*AVERAGE('Assumptions (CSP)'!$AC$2:$AE$2)/10^9),0)</f>
        <v>-0.005090327063</v>
      </c>
      <c r="AQ3683" s="95">
        <f>IF($AG$3539&gt;0,IPMT('Assumptions (CSP)'!$V$7,Model!AG$1,'Assumptions (CSP)'!$V$10,'Assumptions (CSP)'!$V$5*Model!$AG$3539*AVERAGE('Assumptions (CSP)'!$AC$2:$AE$2)/10^9),0)</f>
        <v>-0.004337238037</v>
      </c>
      <c r="AR3683" s="95">
        <f>IF($AG$3539&gt;0,IPMT('Assumptions (CSP)'!$V$7,Model!AH$1,'Assumptions (CSP)'!$V$10,'Assumptions (CSP)'!$V$5*Model!$AG$3539*AVERAGE('Assumptions (CSP)'!$AC$2:$AE$2)/10^9),0)</f>
        <v>-0.003548377282</v>
      </c>
      <c r="AS3683" s="95">
        <f>IF($AG$3539&gt;0,IPMT('Assumptions (CSP)'!$V$7,Model!AI$1,'Assumptions (CSP)'!$V$10,'Assumptions (CSP)'!$V$5*Model!$AG$3539*AVERAGE('Assumptions (CSP)'!$AC$2:$AE$2)/10^9),0)</f>
        <v>-0.002722045642</v>
      </c>
      <c r="AT3683" s="95">
        <f>IF($AG$3539&gt;0,IPMT('Assumptions (CSP)'!$V$7,Model!AJ$1,'Assumptions (CSP)'!$V$10,'Assumptions (CSP)'!$V$5*Model!$AG$3539*AVERAGE('Assumptions (CSP)'!$AC$2:$AE$2)/10^9),0)</f>
        <v>-0.001856463248</v>
      </c>
      <c r="AU3683" s="95">
        <f>IF($AG$3539&gt;0,IPMT('Assumptions (CSP)'!$V$7,Model!AK$1,'Assumptions (CSP)'!$V$10,'Assumptions (CSP)'!$V$5*Model!$AG$3539*AVERAGE('Assumptions (CSP)'!$AC$2:$AE$2)/10^9),0)</f>
        <v>-0.0009497656911</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-0.01034732732</v>
      </c>
      <c r="AI3684" s="95">
        <f>IF($AH$3539&gt;0,IPMT('Assumptions (CSP)'!$V$7,Model!X$1,'Assumptions (CSP)'!$V$10,'Assumptions (CSP)'!$V$5*Model!$AH$3539*AVERAGE('Assumptions (CSP)'!$AD$2:$AF$2)/10^9),0)</f>
        <v>-0.009858714789</v>
      </c>
      <c r="AJ3684" s="95">
        <f>IF($AH$3539&gt;0,IPMT('Assumptions (CSP)'!$V$7,Model!Y$1,'Assumptions (CSP)'!$V$10,'Assumptions (CSP)'!$V$5*Model!$AH$3539*AVERAGE('Assumptions (CSP)'!$AD$2:$AF$2)/10^9),0)</f>
        <v>-0.009346893159</v>
      </c>
      <c r="AK3684" s="95">
        <f>IF($AH$3539&gt;0,IPMT('Assumptions (CSP)'!$V$7,Model!Z$1,'Assumptions (CSP)'!$V$10,'Assumptions (CSP)'!$V$5*Model!$AH$3539*AVERAGE('Assumptions (CSP)'!$AD$2:$AF$2)/10^9),0)</f>
        <v>-0.008810760002</v>
      </c>
      <c r="AL3684" s="95">
        <f>IF($AH$3539&gt;0,IPMT('Assumptions (CSP)'!$V$7,Model!AA$1,'Assumptions (CSP)'!$V$10,'Assumptions (CSP)'!$V$5*Model!$AH$3539*AVERAGE('Assumptions (CSP)'!$AD$2:$AF$2)/10^9),0)</f>
        <v>-0.00824916052</v>
      </c>
      <c r="AM3684" s="95">
        <f>IF($AH$3539&gt;0,IPMT('Assumptions (CSP)'!$V$7,Model!AB$1,'Assumptions (CSP)'!$V$10,'Assumptions (CSP)'!$V$5*Model!$AH$3539*AVERAGE('Assumptions (CSP)'!$AD$2:$AF$2)/10^9),0)</f>
        <v>-0.007660885063</v>
      </c>
      <c r="AN3684" s="95">
        <f>IF($AH$3539&gt;0,IPMT('Assumptions (CSP)'!$V$7,Model!AC$1,'Assumptions (CSP)'!$V$10,'Assumptions (CSP)'!$V$5*Model!$AH$3539*AVERAGE('Assumptions (CSP)'!$AD$2:$AF$2)/10^9),0)</f>
        <v>-0.007044666521</v>
      </c>
      <c r="AO3684" s="95">
        <f>IF($AH$3539&gt;0,IPMT('Assumptions (CSP)'!$V$7,Model!AD$1,'Assumptions (CSP)'!$V$10,'Assumptions (CSP)'!$V$5*Model!$AH$3539*AVERAGE('Assumptions (CSP)'!$AD$2:$AF$2)/10^9),0)</f>
        <v>-0.006399177598</v>
      </c>
      <c r="AP3684" s="95">
        <f>IF($AH$3539&gt;0,IPMT('Assumptions (CSP)'!$V$7,Model!AE$1,'Assumptions (CSP)'!$V$10,'Assumptions (CSP)'!$V$5*Model!$AH$3539*AVERAGE('Assumptions (CSP)'!$AD$2:$AF$2)/10^9),0)</f>
        <v>-0.005723027952</v>
      </c>
      <c r="AQ3684" s="95">
        <f>IF($AH$3539&gt;0,IPMT('Assumptions (CSP)'!$V$7,Model!AF$1,'Assumptions (CSP)'!$V$10,'Assumptions (CSP)'!$V$5*Model!$AH$3539*AVERAGE('Assumptions (CSP)'!$AD$2:$AF$2)/10^9),0)</f>
        <v>-0.005014761198</v>
      </c>
      <c r="AR3684" s="95">
        <f>IF($AH$3539&gt;0,IPMT('Assumptions (CSP)'!$V$7,Model!AG$1,'Assumptions (CSP)'!$V$10,'Assumptions (CSP)'!$V$5*Model!$AH$3539*AVERAGE('Assumptions (CSP)'!$AD$2:$AF$2)/10^9),0)</f>
        <v>-0.004272851772</v>
      </c>
      <c r="AS3684" s="95">
        <f>IF($AH$3539&gt;0,IPMT('Assumptions (CSP)'!$V$7,Model!AH$1,'Assumptions (CSP)'!$V$10,'Assumptions (CSP)'!$V$5*Model!$AH$3539*AVERAGE('Assumptions (CSP)'!$AD$2:$AF$2)/10^9),0)</f>
        <v>-0.003495701649</v>
      </c>
      <c r="AT3684" s="95">
        <f>IF($AH$3539&gt;0,IPMT('Assumptions (CSP)'!$V$7,Model!AI$1,'Assumptions (CSP)'!$V$10,'Assumptions (CSP)'!$V$5*Model!$AH$3539*AVERAGE('Assumptions (CSP)'!$AD$2:$AF$2)/10^9),0)</f>
        <v>-0.002681636896</v>
      </c>
      <c r="AU3684" s="95">
        <f>IF($AH$3539&gt;0,IPMT('Assumptions (CSP)'!$V$7,Model!AJ$1,'Assumptions (CSP)'!$V$10,'Assumptions (CSP)'!$V$5*Model!$AH$3539*AVERAGE('Assumptions (CSP)'!$AD$2:$AF$2)/10^9),0)</f>
        <v>-0.001828904066</v>
      </c>
      <c r="AV3684" s="95">
        <f>IF($AH$3539&gt;0,IPMT('Assumptions (CSP)'!$V$7,Model!AK$1,'Assumptions (CSP)'!$V$10,'Assumptions (CSP)'!$V$5*Model!$AH$3539*AVERAGE('Assumptions (CSP)'!$AD$2:$AF$2)/10^9),0)</f>
        <v>-0.0009356664269</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-0.01022600905</v>
      </c>
      <c r="AJ3685" s="95">
        <f>IF($AI$3539&gt;0,IPMT('Assumptions (CSP)'!$V$7,Model!X$1,'Assumptions (CSP)'!$V$10,'Assumptions (CSP)'!$V$5*Model!$AI$3539*AVERAGE('Assumptions (CSP)'!$AE$2:$AG$2)/10^9),0)</f>
        <v>-0.009743125301</v>
      </c>
      <c r="AK3685" s="95">
        <f>IF($AI$3539&gt;0,IPMT('Assumptions (CSP)'!$V$7,Model!Y$1,'Assumptions (CSP)'!$V$10,'Assumptions (CSP)'!$V$5*Model!$AI$3539*AVERAGE('Assumptions (CSP)'!$AE$2:$AG$2)/10^9),0)</f>
        <v>-0.009237304575</v>
      </c>
      <c r="AL3685" s="95">
        <f>IF($AI$3539&gt;0,IPMT('Assumptions (CSP)'!$V$7,Model!Z$1,'Assumptions (CSP)'!$V$10,'Assumptions (CSP)'!$V$5*Model!$AI$3539*AVERAGE('Assumptions (CSP)'!$AE$2:$AG$2)/10^9),0)</f>
        <v>-0.008707457365</v>
      </c>
      <c r="AM3685" s="95">
        <f>IF($AI$3539&gt;0,IPMT('Assumptions (CSP)'!$V$7,Model!AA$1,'Assumptions (CSP)'!$V$10,'Assumptions (CSP)'!$V$5*Model!$AI$3539*AVERAGE('Assumptions (CSP)'!$AE$2:$AG$2)/10^9),0)</f>
        <v>-0.008152442412</v>
      </c>
      <c r="AN3685" s="95">
        <f>IF($AI$3539&gt;0,IPMT('Assumptions (CSP)'!$V$7,Model!AB$1,'Assumptions (CSP)'!$V$10,'Assumptions (CSP)'!$V$5*Model!$AI$3539*AVERAGE('Assumptions (CSP)'!$AE$2:$AG$2)/10^9),0)</f>
        <v>-0.007571064249</v>
      </c>
      <c r="AO3685" s="95">
        <f>IF($AI$3539&gt;0,IPMT('Assumptions (CSP)'!$V$7,Model!AC$1,'Assumptions (CSP)'!$V$10,'Assumptions (CSP)'!$V$5*Model!$AI$3539*AVERAGE('Assumptions (CSP)'!$AE$2:$AG$2)/10^9),0)</f>
        <v>-0.006962070623</v>
      </c>
      <c r="AP3685" s="95">
        <f>IF($AI$3539&gt;0,IPMT('Assumptions (CSP)'!$V$7,Model!AD$1,'Assumptions (CSP)'!$V$10,'Assumptions (CSP)'!$V$5*Model!$AI$3539*AVERAGE('Assumptions (CSP)'!$AE$2:$AG$2)/10^9),0)</f>
        <v>-0.0063241498</v>
      </c>
      <c r="AQ3685" s="95">
        <f>IF($AI$3539&gt;0,IPMT('Assumptions (CSP)'!$V$7,Model!AE$1,'Assumptions (CSP)'!$V$10,'Assumptions (CSP)'!$V$5*Model!$AI$3539*AVERAGE('Assumptions (CSP)'!$AE$2:$AG$2)/10^9),0)</f>
        <v>-0.005655927738</v>
      </c>
      <c r="AR3685" s="95">
        <f>IF($AI$3539&gt;0,IPMT('Assumptions (CSP)'!$V$7,Model!AF$1,'Assumptions (CSP)'!$V$10,'Assumptions (CSP)'!$V$5*Model!$AI$3539*AVERAGE('Assumptions (CSP)'!$AE$2:$AG$2)/10^9),0)</f>
        <v>-0.004955965128</v>
      </c>
      <c r="AS3685" s="95">
        <f>IF($AI$3539&gt;0,IPMT('Assumptions (CSP)'!$V$7,Model!AG$1,'Assumptions (CSP)'!$V$10,'Assumptions (CSP)'!$V$5*Model!$AI$3539*AVERAGE('Assumptions (CSP)'!$AE$2:$AG$2)/10^9),0)</f>
        <v>-0.004222754294</v>
      </c>
      <c r="AT3685" s="95">
        <f>IF($AI$3539&gt;0,IPMT('Assumptions (CSP)'!$V$7,Model!AH$1,'Assumptions (CSP)'!$V$10,'Assumptions (CSP)'!$V$5*Model!$AI$3539*AVERAGE('Assumptions (CSP)'!$AE$2:$AG$2)/10^9),0)</f>
        <v>-0.003454715946</v>
      </c>
      <c r="AU3685" s="95">
        <f>IF($AI$3539&gt;0,IPMT('Assumptions (CSP)'!$V$7,Model!AI$1,'Assumptions (CSP)'!$V$10,'Assumptions (CSP)'!$V$5*Model!$AI$3539*AVERAGE('Assumptions (CSP)'!$AE$2:$AG$2)/10^9),0)</f>
        <v>-0.002650195776</v>
      </c>
      <c r="AV3685" s="95">
        <f>IF($AI$3539&gt;0,IPMT('Assumptions (CSP)'!$V$7,Model!AJ$1,'Assumptions (CSP)'!$V$10,'Assumptions (CSP)'!$V$5*Model!$AI$3539*AVERAGE('Assumptions (CSP)'!$AE$2:$AG$2)/10^9),0)</f>
        <v>-0.001807460897</v>
      </c>
      <c r="AW3685" s="95">
        <f>IF($AI$3539&gt;0,IPMT('Assumptions (CSP)'!$V$7,Model!AK$1,'Assumptions (CSP)'!$V$10,'Assumptions (CSP)'!$V$5*Model!$AI$3539*AVERAGE('Assumptions (CSP)'!$AE$2:$AG$2)/10^9),0)</f>
        <v>-0.0009246961123</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-0.0101711872</v>
      </c>
      <c r="AK3686" s="95">
        <f>IF($AJ$3539&gt;0,IPMT('Assumptions (CSP)'!$V$7,Model!X$1,'Assumptions (CSP)'!$V$10,'Assumptions (CSP)'!$V$5*Model!$AJ$3539*AVERAGE('Assumptions (CSP)'!$AF$2:$AH$2)/10^9),0)</f>
        <v>-0.009690892202</v>
      </c>
      <c r="AL3686" s="95">
        <f>IF($AJ$3539&gt;0,IPMT('Assumptions (CSP)'!$V$7,Model!Y$1,'Assumptions (CSP)'!$V$10,'Assumptions (CSP)'!$V$5*Model!$AJ$3539*AVERAGE('Assumptions (CSP)'!$AF$2:$AH$2)/10^9),0)</f>
        <v>-0.009187783192</v>
      </c>
      <c r="AM3686" s="95">
        <f>IF($AJ$3539&gt;0,IPMT('Assumptions (CSP)'!$V$7,Model!Z$1,'Assumptions (CSP)'!$V$10,'Assumptions (CSP)'!$V$5*Model!$AJ$3539*AVERAGE('Assumptions (CSP)'!$AF$2:$AH$2)/10^9),0)</f>
        <v>-0.008660776504</v>
      </c>
      <c r="AN3686" s="95">
        <f>IF($AJ$3539&gt;0,IPMT('Assumptions (CSP)'!$V$7,Model!AA$1,'Assumptions (CSP)'!$V$10,'Assumptions (CSP)'!$V$5*Model!$AJ$3539*AVERAGE('Assumptions (CSP)'!$AF$2:$AH$2)/10^9),0)</f>
        <v>-0.008108736998</v>
      </c>
      <c r="AO3686" s="95">
        <f>IF($AJ$3539&gt;0,IPMT('Assumptions (CSP)'!$V$7,Model!AB$1,'Assumptions (CSP)'!$V$10,'Assumptions (CSP)'!$V$5*Model!$AJ$3539*AVERAGE('Assumptions (CSP)'!$AF$2:$AH$2)/10^9),0)</f>
        <v>-0.007530475615</v>
      </c>
      <c r="AP3686" s="95">
        <f>IF($AJ$3539&gt;0,IPMT('Assumptions (CSP)'!$V$7,Model!AC$1,'Assumptions (CSP)'!$V$10,'Assumptions (CSP)'!$V$5*Model!$AJ$3539*AVERAGE('Assumptions (CSP)'!$AF$2:$AH$2)/10^9),0)</f>
        <v>-0.006924746817</v>
      </c>
      <c r="AQ3686" s="95">
        <f>IF($AJ$3539&gt;0,IPMT('Assumptions (CSP)'!$V$7,Model!AD$1,'Assumptions (CSP)'!$V$10,'Assumptions (CSP)'!$V$5*Model!$AJ$3539*AVERAGE('Assumptions (CSP)'!$AF$2:$AH$2)/10^9),0)</f>
        <v>-0.006290245901</v>
      </c>
      <c r="AR3686" s="95">
        <f>IF($AJ$3539&gt;0,IPMT('Assumptions (CSP)'!$V$7,Model!AE$1,'Assumptions (CSP)'!$V$10,'Assumptions (CSP)'!$V$5*Model!$AJ$3539*AVERAGE('Assumptions (CSP)'!$AF$2:$AH$2)/10^9),0)</f>
        <v>-0.005625606191</v>
      </c>
      <c r="AS3686" s="95">
        <f>IF($AJ$3539&gt;0,IPMT('Assumptions (CSP)'!$V$7,Model!AF$1,'Assumptions (CSP)'!$V$10,'Assumptions (CSP)'!$V$5*Model!$AJ$3539*AVERAGE('Assumptions (CSP)'!$AF$2:$AH$2)/10^9),0)</f>
        <v>-0.004929396095</v>
      </c>
      <c r="AT3686" s="95">
        <f>IF($AJ$3539&gt;0,IPMT('Assumptions (CSP)'!$V$7,Model!AG$1,'Assumptions (CSP)'!$V$10,'Assumptions (CSP)'!$V$5*Model!$AJ$3539*AVERAGE('Assumptions (CSP)'!$AF$2:$AH$2)/10^9),0)</f>
        <v>-0.00420011602</v>
      </c>
      <c r="AU3686" s="95">
        <f>IF($AJ$3539&gt;0,IPMT('Assumptions (CSP)'!$V$7,Model!AH$1,'Assumptions (CSP)'!$V$10,'Assumptions (CSP)'!$V$5*Model!$AJ$3539*AVERAGE('Assumptions (CSP)'!$AF$2:$AH$2)/10^9),0)</f>
        <v>-0.003436195141</v>
      </c>
      <c r="AV3686" s="95">
        <f>IF($AJ$3539&gt;0,IPMT('Assumptions (CSP)'!$V$7,Model!AI$1,'Assumptions (CSP)'!$V$10,'Assumptions (CSP)'!$V$5*Model!$AJ$3539*AVERAGE('Assumptions (CSP)'!$AF$2:$AH$2)/10^9),0)</f>
        <v>-0.00263598802</v>
      </c>
      <c r="AW3686" s="95">
        <f>IF($AJ$3539&gt;0,IPMT('Assumptions (CSP)'!$V$7,Model!AJ$1,'Assumptions (CSP)'!$V$10,'Assumptions (CSP)'!$V$5*Model!$AJ$3539*AVERAGE('Assumptions (CSP)'!$AF$2:$AH$2)/10^9),0)</f>
        <v>-0.001797771061</v>
      </c>
      <c r="AX3686" s="95">
        <f>IF($AJ$3539&gt;0,IPMT('Assumptions (CSP)'!$V$7,Model!AK$1,'Assumptions (CSP)'!$V$10,'Assumptions (CSP)'!$V$5*Model!$AJ$3539*AVERAGE('Assumptions (CSP)'!$AF$2:$AH$2)/10^9),0)</f>
        <v>-0.000919738797</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-0.01017102424</v>
      </c>
      <c r="AL3687" s="95">
        <f>IF($AK$3539&gt;0,IPMT('Assumptions (CSP)'!$V$7,Model!X$1,'Assumptions (CSP)'!$V$10,'Assumptions (CSP)'!$V$5*Model!$AK$3539*AVERAGE('Assumptions (CSP)'!$AG$2:$AI$2)/10^9),0)</f>
        <v>-0.009690736942</v>
      </c>
      <c r="AM3687" s="95">
        <f>IF($AK$3539&gt;0,IPMT('Assumptions (CSP)'!$V$7,Model!Y$1,'Assumptions (CSP)'!$V$10,'Assumptions (CSP)'!$V$5*Model!$AK$3539*AVERAGE('Assumptions (CSP)'!$AG$2:$AI$2)/10^9),0)</f>
        <v>-0.009187635992</v>
      </c>
      <c r="AN3687" s="95">
        <f>IF($AK$3539&gt;0,IPMT('Assumptions (CSP)'!$V$7,Model!Z$1,'Assumptions (CSP)'!$V$10,'Assumptions (CSP)'!$V$5*Model!$AK$3539*AVERAGE('Assumptions (CSP)'!$AG$2:$AI$2)/10^9),0)</f>
        <v>-0.008660637747</v>
      </c>
      <c r="AO3687" s="95">
        <f>IF($AK$3539&gt;0,IPMT('Assumptions (CSP)'!$V$7,Model!AA$1,'Assumptions (CSP)'!$V$10,'Assumptions (CSP)'!$V$5*Model!$AK$3539*AVERAGE('Assumptions (CSP)'!$AG$2:$AI$2)/10^9),0)</f>
        <v>-0.008108607085</v>
      </c>
      <c r="AP3687" s="95">
        <f>IF($AK$3539&gt;0,IPMT('Assumptions (CSP)'!$V$7,Model!AB$1,'Assumptions (CSP)'!$V$10,'Assumptions (CSP)'!$V$5*Model!$AK$3539*AVERAGE('Assumptions (CSP)'!$AG$2:$AI$2)/10^9),0)</f>
        <v>-0.007530354967</v>
      </c>
      <c r="AQ3687" s="95">
        <f>IF($AK$3539&gt;0,IPMT('Assumptions (CSP)'!$V$7,Model!AC$1,'Assumptions (CSP)'!$V$10,'Assumptions (CSP)'!$V$5*Model!$AK$3539*AVERAGE('Assumptions (CSP)'!$AG$2:$AI$2)/10^9),0)</f>
        <v>-0.006924635874</v>
      </c>
      <c r="AR3687" s="95">
        <f>IF($AK$3539&gt;0,IPMT('Assumptions (CSP)'!$V$7,Model!AD$1,'Assumptions (CSP)'!$V$10,'Assumptions (CSP)'!$V$5*Model!$AK$3539*AVERAGE('Assumptions (CSP)'!$AG$2:$AI$2)/10^9),0)</f>
        <v>-0.006290145123</v>
      </c>
      <c r="AS3687" s="95">
        <f>IF($AK$3539&gt;0,IPMT('Assumptions (CSP)'!$V$7,Model!AE$1,'Assumptions (CSP)'!$V$10,'Assumptions (CSP)'!$V$5*Model!$AK$3539*AVERAGE('Assumptions (CSP)'!$AG$2:$AI$2)/10^9),0)</f>
        <v>-0.005625516062</v>
      </c>
      <c r="AT3687" s="95">
        <f>IF($AK$3539&gt;0,IPMT('Assumptions (CSP)'!$V$7,Model!AF$1,'Assumptions (CSP)'!$V$10,'Assumptions (CSP)'!$V$5*Model!$AK$3539*AVERAGE('Assumptions (CSP)'!$AG$2:$AI$2)/10^9),0)</f>
        <v>-0.00492931712</v>
      </c>
      <c r="AU3687" s="95">
        <f>IF($AK$3539&gt;0,IPMT('Assumptions (CSP)'!$V$7,Model!AG$1,'Assumptions (CSP)'!$V$10,'Assumptions (CSP)'!$V$5*Model!$AK$3539*AVERAGE('Assumptions (CSP)'!$AG$2:$AI$2)/10^9),0)</f>
        <v>-0.004200048729</v>
      </c>
      <c r="AV3687" s="95">
        <f>IF($AK$3539&gt;0,IPMT('Assumptions (CSP)'!$V$7,Model!AH$1,'Assumptions (CSP)'!$V$10,'Assumptions (CSP)'!$V$5*Model!$AK$3539*AVERAGE('Assumptions (CSP)'!$AG$2:$AI$2)/10^9),0)</f>
        <v>-0.003436140089</v>
      </c>
      <c r="AW3687" s="95">
        <f>IF($AK$3539&gt;0,IPMT('Assumptions (CSP)'!$V$7,Model!AI$1,'Assumptions (CSP)'!$V$10,'Assumptions (CSP)'!$V$5*Model!$AK$3539*AVERAGE('Assumptions (CSP)'!$AG$2:$AI$2)/10^9),0)</f>
        <v>-0.002635945789</v>
      </c>
      <c r="AX3687" s="95">
        <f>IF($AK$3539&gt;0,IPMT('Assumptions (CSP)'!$V$7,Model!AJ$1,'Assumptions (CSP)'!$V$10,'Assumptions (CSP)'!$V$5*Model!$AK$3539*AVERAGE('Assumptions (CSP)'!$AG$2:$AI$2)/10^9),0)</f>
        <v>-0.001797742259</v>
      </c>
      <c r="AY3687" s="95">
        <f>IF($AK$3539&gt;0,IPMT('Assumptions (CSP)'!$V$7,Model!AK$1,'Assumptions (CSP)'!$V$10,'Assumptions (CSP)'!$V$5*Model!$AK$3539*AVERAGE('Assumptions (CSP)'!$AG$2:$AI$2)/10^9),0)</f>
        <v>-0.0009197240616</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-0.01018385058</v>
      </c>
      <c r="AM3688" s="95">
        <f>IF($AL$3539&gt;0,IPMT('Assumptions (CSP)'!$V$7,Model!X$1,'Assumptions (CSP)'!$V$10,'Assumptions (CSP)'!$V$5*Model!$AL$3539*AVERAGE('Assumptions (CSP)'!$AH$2:$AJ$2)/10^9),0)</f>
        <v>-0.009702957602</v>
      </c>
      <c r="AN3688" s="95">
        <f>IF($AL$3539&gt;0,IPMT('Assumptions (CSP)'!$V$7,Model!Y$1,'Assumptions (CSP)'!$V$10,'Assumptions (CSP)'!$V$5*Model!$AL$3539*AVERAGE('Assumptions (CSP)'!$AH$2:$AJ$2)/10^9),0)</f>
        <v>-0.009199222208</v>
      </c>
      <c r="AO3688" s="95">
        <f>IF($AL$3539&gt;0,IPMT('Assumptions (CSP)'!$V$7,Model!Z$1,'Assumptions (CSP)'!$V$10,'Assumptions (CSP)'!$V$5*Model!$AL$3539*AVERAGE('Assumptions (CSP)'!$AH$2:$AJ$2)/10^9),0)</f>
        <v>-0.008671559384</v>
      </c>
      <c r="AP3688" s="95">
        <f>IF($AL$3539&gt;0,IPMT('Assumptions (CSP)'!$V$7,Model!AA$1,'Assumptions (CSP)'!$V$10,'Assumptions (CSP)'!$V$5*Model!$AL$3539*AVERAGE('Assumptions (CSP)'!$AH$2:$AJ$2)/10^9),0)</f>
        <v>-0.008118832575</v>
      </c>
      <c r="AQ3688" s="95">
        <f>IF($AL$3539&gt;0,IPMT('Assumptions (CSP)'!$V$7,Model!AB$1,'Assumptions (CSP)'!$V$10,'Assumptions (CSP)'!$V$5*Model!$AL$3539*AVERAGE('Assumptions (CSP)'!$AH$2:$AJ$2)/10^9),0)</f>
        <v>-0.007539851243</v>
      </c>
      <c r="AR3688" s="95">
        <f>IF($AL$3539&gt;0,IPMT('Assumptions (CSP)'!$V$7,Model!AC$1,'Assumptions (CSP)'!$V$10,'Assumptions (CSP)'!$V$5*Model!$AL$3539*AVERAGE('Assumptions (CSP)'!$AH$2:$AJ$2)/10^9),0)</f>
        <v>-0.006933368297</v>
      </c>
      <c r="AS3688" s="95">
        <f>IF($AL$3539&gt;0,IPMT('Assumptions (CSP)'!$V$7,Model!AD$1,'Assumptions (CSP)'!$V$10,'Assumptions (CSP)'!$V$5*Model!$AL$3539*AVERAGE('Assumptions (CSP)'!$AH$2:$AJ$2)/10^9),0)</f>
        <v>-0.006298077412</v>
      </c>
      <c r="AT3688" s="95">
        <f>IF($AL$3539&gt;0,IPMT('Assumptions (CSP)'!$V$7,Model!AE$1,'Assumptions (CSP)'!$V$10,'Assumptions (CSP)'!$V$5*Model!$AL$3539*AVERAGE('Assumptions (CSP)'!$AH$2:$AJ$2)/10^9),0)</f>
        <v>-0.005632610209</v>
      </c>
      <c r="AU3688" s="95">
        <f>IF($AL$3539&gt;0,IPMT('Assumptions (CSP)'!$V$7,Model!AF$1,'Assumptions (CSP)'!$V$10,'Assumptions (CSP)'!$V$5*Model!$AL$3539*AVERAGE('Assumptions (CSP)'!$AH$2:$AJ$2)/10^9),0)</f>
        <v>-0.004935533315</v>
      </c>
      <c r="AV3688" s="95">
        <f>IF($AL$3539&gt;0,IPMT('Assumptions (CSP)'!$V$7,Model!AG$1,'Assumptions (CSP)'!$V$10,'Assumptions (CSP)'!$V$5*Model!$AL$3539*AVERAGE('Assumptions (CSP)'!$AH$2:$AJ$2)/10^9),0)</f>
        <v>-0.004205345268</v>
      </c>
      <c r="AW3688" s="95">
        <f>IF($AL$3539&gt;0,IPMT('Assumptions (CSP)'!$V$7,Model!AH$1,'Assumptions (CSP)'!$V$10,'Assumptions (CSP)'!$V$5*Model!$AL$3539*AVERAGE('Assumptions (CSP)'!$AH$2:$AJ$2)/10^9),0)</f>
        <v>-0.003440473289</v>
      </c>
      <c r="AX3688" s="95">
        <f>IF($AL$3539&gt;0,IPMT('Assumptions (CSP)'!$V$7,Model!AI$1,'Assumptions (CSP)'!$V$10,'Assumptions (CSP)'!$V$5*Model!$AL$3539*AVERAGE('Assumptions (CSP)'!$AH$2:$AJ$2)/10^9),0)</f>
        <v>-0.00263926989</v>
      </c>
      <c r="AY3688" s="95">
        <f>IF($AL$3539&gt;0,IPMT('Assumptions (CSP)'!$V$7,Model!AJ$1,'Assumptions (CSP)'!$V$10,'Assumptions (CSP)'!$V$5*Model!$AL$3539*AVERAGE('Assumptions (CSP)'!$AH$2:$AJ$2)/10^9),0)</f>
        <v>-0.001800009331</v>
      </c>
      <c r="AZ3688" s="95">
        <f>IF($AL$3539&gt;0,IPMT('Assumptions (CSP)'!$V$7,Model!AK$1,'Assumptions (CSP)'!$V$10,'Assumptions (CSP)'!$V$5*Model!$AL$3539*AVERAGE('Assumptions (CSP)'!$AH$2:$AJ$2)/10^9),0)</f>
        <v>-0.0009208838945</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-0.01021269837</v>
      </c>
      <c r="AN3689" s="95">
        <f>IF($AM$3539&gt;0,IPMT('Assumptions (CSP)'!$V$7,Model!X$1,'Assumptions (CSP)'!$V$10,'Assumptions (CSP)'!$V$5*Model!$AM$3539*AVERAGE('Assumptions (CSP)'!$AI$2:$AK$2)/10^9),0)</f>
        <v>-0.009730443168</v>
      </c>
      <c r="AO3689" s="95">
        <f>IF($AM$3539&gt;0,IPMT('Assumptions (CSP)'!$V$7,Model!Y$1,'Assumptions (CSP)'!$V$10,'Assumptions (CSP)'!$V$5*Model!$AM$3539*AVERAGE('Assumptions (CSP)'!$AI$2:$AK$2)/10^9),0)</f>
        <v>-0.009225280843</v>
      </c>
      <c r="AP3689" s="95">
        <f>IF($AM$3539&gt;0,IPMT('Assumptions (CSP)'!$V$7,Model!Z$1,'Assumptions (CSP)'!$V$10,'Assumptions (CSP)'!$V$5*Model!$AM$3539*AVERAGE('Assumptions (CSP)'!$AI$2:$AK$2)/10^9),0)</f>
        <v>-0.008696123308</v>
      </c>
      <c r="AQ3689" s="95">
        <f>IF($AM$3539&gt;0,IPMT('Assumptions (CSP)'!$V$7,Model!AA$1,'Assumptions (CSP)'!$V$10,'Assumptions (CSP)'!$V$5*Model!$AM$3539*AVERAGE('Assumptions (CSP)'!$AI$2:$AK$2)/10^9),0)</f>
        <v>-0.00814183079</v>
      </c>
      <c r="AR3689" s="95">
        <f>IF($AM$3539&gt;0,IPMT('Assumptions (CSP)'!$V$7,Model!AB$1,'Assumptions (CSP)'!$V$10,'Assumptions (CSP)'!$V$5*Model!$AM$3539*AVERAGE('Assumptions (CSP)'!$AI$2:$AK$2)/10^9),0)</f>
        <v>-0.007561209378</v>
      </c>
      <c r="AS3689" s="95">
        <f>IF($AM$3539&gt;0,IPMT('Assumptions (CSP)'!$V$7,Model!AC$1,'Assumptions (CSP)'!$V$10,'Assumptions (CSP)'!$V$5*Model!$AM$3539*AVERAGE('Assumptions (CSP)'!$AI$2:$AK$2)/10^9),0)</f>
        <v>-0.006953008448</v>
      </c>
      <c r="AT3689" s="95">
        <f>IF($AM$3539&gt;0,IPMT('Assumptions (CSP)'!$V$7,Model!AD$1,'Assumptions (CSP)'!$V$10,'Assumptions (CSP)'!$V$5*Model!$AM$3539*AVERAGE('Assumptions (CSP)'!$AI$2:$AK$2)/10^9),0)</f>
        <v>-0.006315917975</v>
      </c>
      <c r="AU3689" s="95">
        <f>IF($AM$3539&gt;0,IPMT('Assumptions (CSP)'!$V$7,Model!AE$1,'Assumptions (CSP)'!$V$10,'Assumptions (CSP)'!$V$5*Model!$AM$3539*AVERAGE('Assumptions (CSP)'!$AI$2:$AK$2)/10^9),0)</f>
        <v>-0.005648565703</v>
      </c>
      <c r="AV3689" s="95">
        <f>IF($AM$3539&gt;0,IPMT('Assumptions (CSP)'!$V$7,Model!AF$1,'Assumptions (CSP)'!$V$10,'Assumptions (CSP)'!$V$5*Model!$AM$3539*AVERAGE('Assumptions (CSP)'!$AI$2:$AK$2)/10^9),0)</f>
        <v>-0.004949514199</v>
      </c>
      <c r="AW3689" s="95">
        <f>IF($AM$3539&gt;0,IPMT('Assumptions (CSP)'!$V$7,Model!AG$1,'Assumptions (CSP)'!$V$10,'Assumptions (CSP)'!$V$5*Model!$AM$3539*AVERAGE('Assumptions (CSP)'!$AI$2:$AK$2)/10^9),0)</f>
        <v>-0.004217257749</v>
      </c>
      <c r="AX3689" s="95">
        <f>IF($AM$3539&gt;0,IPMT('Assumptions (CSP)'!$V$7,Model!AH$1,'Assumptions (CSP)'!$V$10,'Assumptions (CSP)'!$V$5*Model!$AM$3539*AVERAGE('Assumptions (CSP)'!$AI$2:$AK$2)/10^9),0)</f>
        <v>-0.003450219117</v>
      </c>
      <c r="AY3689" s="95">
        <f>IF($AM$3539&gt;0,IPMT('Assumptions (CSP)'!$V$7,Model!AI$1,'Assumptions (CSP)'!$V$10,'Assumptions (CSP)'!$V$5*Model!$AM$3539*AVERAGE('Assumptions (CSP)'!$AI$2:$AK$2)/10^9),0)</f>
        <v>-0.00264674615</v>
      </c>
      <c r="AZ3689" s="95">
        <f>IF($AM$3539&gt;0,IPMT('Assumptions (CSP)'!$V$7,Model!AJ$1,'Assumptions (CSP)'!$V$10,'Assumptions (CSP)'!$V$5*Model!$AM$3539*AVERAGE('Assumptions (CSP)'!$AI$2:$AK$2)/10^9),0)</f>
        <v>-0.001805108217</v>
      </c>
      <c r="BA3689" s="95">
        <f>IF($AM$3539&gt;0,IPMT('Assumptions (CSP)'!$V$7,Model!AK$1,'Assumptions (CSP)'!$V$10,'Assumptions (CSP)'!$V$5*Model!$AM$3539*AVERAGE('Assumptions (CSP)'!$AI$2:$AK$2)/10^9),0)</f>
        <v>-0.0009234924821</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-0.01025111186</v>
      </c>
      <c r="AO3690" s="95">
        <f>IF($AN$3539&gt;0,IPMT('Assumptions (CSP)'!$V$7,Model!X$1,'Assumptions (CSP)'!$V$10,'Assumptions (CSP)'!$V$5*Model!$AN$3539*AVERAGE('Assumptions (CSP)'!$AJ$2:$AL$2)/10^9),0)</f>
        <v>-0.009767042724</v>
      </c>
      <c r="AP3690" s="95">
        <f>IF($AN$3539&gt;0,IPMT('Assumptions (CSP)'!$V$7,Model!Y$1,'Assumptions (CSP)'!$V$10,'Assumptions (CSP)'!$V$5*Model!$AN$3539*AVERAGE('Assumptions (CSP)'!$AJ$2:$AL$2)/10^9),0)</f>
        <v>-0.00925998031</v>
      </c>
      <c r="AQ3690" s="95">
        <f>IF($AN$3539&gt;0,IPMT('Assumptions (CSP)'!$V$7,Model!Z$1,'Assumptions (CSP)'!$V$10,'Assumptions (CSP)'!$V$5*Model!$AN$3539*AVERAGE('Assumptions (CSP)'!$AJ$2:$AL$2)/10^9),0)</f>
        <v>-0.008728832431</v>
      </c>
      <c r="AR3690" s="95">
        <f>IF($AN$3539&gt;0,IPMT('Assumptions (CSP)'!$V$7,Model!AA$1,'Assumptions (CSP)'!$V$10,'Assumptions (CSP)'!$V$5*Model!$AN$3539*AVERAGE('Assumptions (CSP)'!$AJ$2:$AL$2)/10^9),0)</f>
        <v>-0.008172455027</v>
      </c>
      <c r="AS3690" s="95">
        <f>IF($AN$3539&gt;0,IPMT('Assumptions (CSP)'!$V$7,Model!AB$1,'Assumptions (CSP)'!$V$10,'Assumptions (CSP)'!$V$5*Model!$AN$3539*AVERAGE('Assumptions (CSP)'!$AJ$2:$AL$2)/10^9),0)</f>
        <v>-0.007589649697</v>
      </c>
      <c r="AT3690" s="95">
        <f>IF($AN$3539&gt;0,IPMT('Assumptions (CSP)'!$V$7,Model!AC$1,'Assumptions (CSP)'!$V$10,'Assumptions (CSP)'!$V$5*Model!$AN$3539*AVERAGE('Assumptions (CSP)'!$AJ$2:$AL$2)/10^9),0)</f>
        <v>-0.006979161114</v>
      </c>
      <c r="AU3690" s="95">
        <f>IF($AN$3539&gt;0,IPMT('Assumptions (CSP)'!$V$7,Model!AD$1,'Assumptions (CSP)'!$V$10,'Assumptions (CSP)'!$V$5*Model!$AN$3539*AVERAGE('Assumptions (CSP)'!$AJ$2:$AL$2)/10^9),0)</f>
        <v>-0.006339674323</v>
      </c>
      <c r="AV3690" s="95">
        <f>IF($AN$3539&gt;0,IPMT('Assumptions (CSP)'!$V$7,Model!AE$1,'Assumptions (CSP)'!$V$10,'Assumptions (CSP)'!$V$5*Model!$AN$3539*AVERAGE('Assumptions (CSP)'!$AJ$2:$AL$2)/10^9),0)</f>
        <v>-0.005669811909</v>
      </c>
      <c r="AW3690" s="95">
        <f>IF($AN$3539&gt;0,IPMT('Assumptions (CSP)'!$V$7,Model!AF$1,'Assumptions (CSP)'!$V$10,'Assumptions (CSP)'!$V$5*Model!$AN$3539*AVERAGE('Assumptions (CSP)'!$AJ$2:$AL$2)/10^9),0)</f>
        <v>-0.004968131031</v>
      </c>
      <c r="AX3690" s="95">
        <f>IF($AN$3539&gt;0,IPMT('Assumptions (CSP)'!$V$7,Model!AG$1,'Assumptions (CSP)'!$V$10,'Assumptions (CSP)'!$V$5*Model!$AN$3539*AVERAGE('Assumptions (CSP)'!$AJ$2:$AL$2)/10^9),0)</f>
        <v>-0.004233120311</v>
      </c>
      <c r="AY3690" s="95">
        <f>IF($AN$3539&gt;0,IPMT('Assumptions (CSP)'!$V$7,Model!AH$1,'Assumptions (CSP)'!$V$10,'Assumptions (CSP)'!$V$5*Model!$AN$3539*AVERAGE('Assumptions (CSP)'!$AJ$2:$AL$2)/10^9),0)</f>
        <v>-0.003463196582</v>
      </c>
      <c r="AZ3690" s="95">
        <f>IF($AN$3539&gt;0,IPMT('Assumptions (CSP)'!$V$7,Model!AI$1,'Assumptions (CSP)'!$V$10,'Assumptions (CSP)'!$V$5*Model!$AN$3539*AVERAGE('Assumptions (CSP)'!$AJ$2:$AL$2)/10^9),0)</f>
        <v>-0.002656701476</v>
      </c>
      <c r="BA3690" s="95">
        <f>IF($AN$3539&gt;0,IPMT('Assumptions (CSP)'!$V$7,Model!AJ$1,'Assumptions (CSP)'!$V$10,'Assumptions (CSP)'!$V$5*Model!$AN$3539*AVERAGE('Assumptions (CSP)'!$AJ$2:$AL$2)/10^9),0)</f>
        <v>-0.001811897852</v>
      </c>
      <c r="BB3690" s="95">
        <f>IF($AN$3539&gt;0,IPMT('Assumptions (CSP)'!$V$7,Model!AK$1,'Assumptions (CSP)'!$V$10,'Assumptions (CSP)'!$V$5*Model!$AN$3539*AVERAGE('Assumptions (CSP)'!$AJ$2:$AL$2)/10^9),0)</f>
        <v>-0.0009269660562</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-0.01032076404</v>
      </c>
      <c r="AP3691" s="95">
        <f>IF($AO$3539&gt;0,IPMT('Assumptions (CSP)'!$V$7,Model!X$1,'Assumptions (CSP)'!$V$10,'Assumptions (CSP)'!$V$5*Model!$AO$3539*AVERAGE('Assumptions (CSP)'!$AK$2:$AM$2)/10^9),0)</f>
        <v>-0.009833405857</v>
      </c>
      <c r="AQ3691" s="95">
        <f>IF($AO$3539&gt;0,IPMT('Assumptions (CSP)'!$V$7,Model!Y$1,'Assumptions (CSP)'!$V$10,'Assumptions (CSP)'!$V$5*Model!$AO$3539*AVERAGE('Assumptions (CSP)'!$AK$2:$AM$2)/10^9),0)</f>
        <v>-0.009322898157</v>
      </c>
      <c r="AR3691" s="95">
        <f>IF($AO$3539&gt;0,IPMT('Assumptions (CSP)'!$V$7,Model!Z$1,'Assumptions (CSP)'!$V$10,'Assumptions (CSP)'!$V$5*Model!$AO$3539*AVERAGE('Assumptions (CSP)'!$AK$2:$AM$2)/10^9),0)</f>
        <v>-0.008788141341</v>
      </c>
      <c r="AS3691" s="95">
        <f>IF($AO$3539&gt;0,IPMT('Assumptions (CSP)'!$V$7,Model!AA$1,'Assumptions (CSP)'!$V$10,'Assumptions (CSP)'!$V$5*Model!$AO$3539*AVERAGE('Assumptions (CSP)'!$AK$2:$AM$2)/10^9),0)</f>
        <v>-0.008227983577</v>
      </c>
      <c r="AT3691" s="95">
        <f>IF($AO$3539&gt;0,IPMT('Assumptions (CSP)'!$V$7,Model!AB$1,'Assumptions (CSP)'!$V$10,'Assumptions (CSP)'!$V$5*Model!$AO$3539*AVERAGE('Assumptions (CSP)'!$AK$2:$AM$2)/10^9),0)</f>
        <v>-0.007641218318</v>
      </c>
      <c r="AU3691" s="95">
        <f>IF($AO$3539&gt;0,IPMT('Assumptions (CSP)'!$V$7,Model!AC$1,'Assumptions (CSP)'!$V$10,'Assumptions (CSP)'!$V$5*Model!$AO$3539*AVERAGE('Assumptions (CSP)'!$AK$2:$AM$2)/10^9),0)</f>
        <v>-0.00702658171</v>
      </c>
      <c r="AV3691" s="95">
        <f>IF($AO$3539&gt;0,IPMT('Assumptions (CSP)'!$V$7,Model!AD$1,'Assumptions (CSP)'!$V$10,'Assumptions (CSP)'!$V$5*Model!$AO$3539*AVERAGE('Assumptions (CSP)'!$AK$2:$AM$2)/10^9),0)</f>
        <v>-0.006382749864</v>
      </c>
      <c r="AW3691" s="95">
        <f>IF($AO$3539&gt;0,IPMT('Assumptions (CSP)'!$V$7,Model!AE$1,'Assumptions (CSP)'!$V$10,'Assumptions (CSP)'!$V$5*Model!$AO$3539*AVERAGE('Assumptions (CSP)'!$AK$2:$AM$2)/10^9),0)</f>
        <v>-0.005708336004</v>
      </c>
      <c r="AX3691" s="95">
        <f>IF($AO$3539&gt;0,IPMT('Assumptions (CSP)'!$V$7,Model!AF$1,'Assumptions (CSP)'!$V$10,'Assumptions (CSP)'!$V$5*Model!$AO$3539*AVERAGE('Assumptions (CSP)'!$AK$2:$AM$2)/10^9),0)</f>
        <v>-0.005001887486</v>
      </c>
      <c r="AY3691" s="95">
        <f>IF($AO$3539&gt;0,IPMT('Assumptions (CSP)'!$V$7,Model!AG$1,'Assumptions (CSP)'!$V$10,'Assumptions (CSP)'!$V$5*Model!$AO$3539*AVERAGE('Assumptions (CSP)'!$AK$2:$AM$2)/10^9),0)</f>
        <v>-0.004261882664</v>
      </c>
      <c r="AZ3691" s="95">
        <f>IF($AO$3539&gt;0,IPMT('Assumptions (CSP)'!$V$7,Model!AH$1,'Assumptions (CSP)'!$V$10,'Assumptions (CSP)'!$V$5*Model!$AO$3539*AVERAGE('Assumptions (CSP)'!$AK$2:$AM$2)/10^9),0)</f>
        <v>-0.003486727612</v>
      </c>
      <c r="BA3691" s="95">
        <f>IF($AO$3539&gt;0,IPMT('Assumptions (CSP)'!$V$7,Model!AI$1,'Assumptions (CSP)'!$V$10,'Assumptions (CSP)'!$V$5*Model!$AO$3539*AVERAGE('Assumptions (CSP)'!$AK$2:$AM$2)/10^9),0)</f>
        <v>-0.002674752695</v>
      </c>
      <c r="BB3691" s="95">
        <f>IF($AO$3539&gt;0,IPMT('Assumptions (CSP)'!$V$7,Model!AJ$1,'Assumptions (CSP)'!$V$10,'Assumptions (CSP)'!$V$5*Model!$AO$3539*AVERAGE('Assumptions (CSP)'!$AK$2:$AM$2)/10^9),0)</f>
        <v>-0.00182420897</v>
      </c>
      <c r="BC3691" s="95">
        <f>IF($AO$3539&gt;0,IPMT('Assumptions (CSP)'!$V$7,Model!AK$1,'Assumptions (CSP)'!$V$10,'Assumptions (CSP)'!$V$5*Model!$AO$3539*AVERAGE('Assumptions (CSP)'!$AK$2:$AM$2)/10^9),0)</f>
        <v>-0.0009332644183</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-0.01041285024</v>
      </c>
      <c r="AQ3692" s="95">
        <f>IF($AP$3539&gt;0,IPMT('Assumptions (CSP)'!$V$7,Model!X$1,'Assumptions (CSP)'!$V$10,'Assumptions (CSP)'!$V$5*Model!$AP$3539*AVERAGE('Assumptions (CSP)'!$AL$2:$AN$2)/10^9),0)</f>
        <v>-0.009921143643</v>
      </c>
      <c r="AR3692" s="95">
        <f>IF($AP$3539&gt;0,IPMT('Assumptions (CSP)'!$V$7,Model!Y$1,'Assumptions (CSP)'!$V$10,'Assumptions (CSP)'!$V$5*Model!$AP$3539*AVERAGE('Assumptions (CSP)'!$AL$2:$AN$2)/10^9),0)</f>
        <v>-0.009406080978</v>
      </c>
      <c r="AS3692" s="95">
        <f>IF($AP$3539&gt;0,IPMT('Assumptions (CSP)'!$V$7,Model!Z$1,'Assumptions (CSP)'!$V$10,'Assumptions (CSP)'!$V$5*Model!$AP$3539*AVERAGE('Assumptions (CSP)'!$AL$2:$AN$2)/10^9),0)</f>
        <v>-0.008866552837</v>
      </c>
      <c r="AT3692" s="95">
        <f>IF($AP$3539&gt;0,IPMT('Assumptions (CSP)'!$V$7,Model!AA$1,'Assumptions (CSP)'!$V$10,'Assumptions (CSP)'!$V$5*Model!$AP$3539*AVERAGE('Assumptions (CSP)'!$AL$2:$AN$2)/10^9),0)</f>
        <v>-0.008301397109</v>
      </c>
      <c r="AU3692" s="95">
        <f>IF($AP$3539&gt;0,IPMT('Assumptions (CSP)'!$V$7,Model!AB$1,'Assumptions (CSP)'!$V$10,'Assumptions (CSP)'!$V$5*Model!$AP$3539*AVERAGE('Assumptions (CSP)'!$AL$2:$AN$2)/10^9),0)</f>
        <v>-0.007709396485</v>
      </c>
      <c r="AV3692" s="95">
        <f>IF($AP$3539&gt;0,IPMT('Assumptions (CSP)'!$V$7,Model!AC$1,'Assumptions (CSP)'!$V$10,'Assumptions (CSP)'!$V$5*Model!$AP$3539*AVERAGE('Assumptions (CSP)'!$AL$2:$AN$2)/10^9),0)</f>
        <v>-0.00708927583</v>
      </c>
      <c r="AW3692" s="95">
        <f>IF($AP$3539&gt;0,IPMT('Assumptions (CSP)'!$V$7,Model!AD$1,'Assumptions (CSP)'!$V$10,'Assumptions (CSP)'!$V$5*Model!$AP$3539*AVERAGE('Assumptions (CSP)'!$AL$2:$AN$2)/10^9),0)</f>
        <v>-0.006439699444</v>
      </c>
      <c r="AX3692" s="95">
        <f>IF($AP$3539&gt;0,IPMT('Assumptions (CSP)'!$V$7,Model!AE$1,'Assumptions (CSP)'!$V$10,'Assumptions (CSP)'!$V$5*Model!$AP$3539*AVERAGE('Assumptions (CSP)'!$AL$2:$AN$2)/10^9),0)</f>
        <v>-0.005759268181</v>
      </c>
      <c r="AY3692" s="95">
        <f>IF($AP$3539&gt;0,IPMT('Assumptions (CSP)'!$V$7,Model!AF$1,'Assumptions (CSP)'!$V$10,'Assumptions (CSP)'!$V$5*Model!$AP$3539*AVERAGE('Assumptions (CSP)'!$AL$2:$AN$2)/10^9),0)</f>
        <v>-0.005046516432</v>
      </c>
      <c r="AZ3692" s="95">
        <f>IF($AP$3539&gt;0,IPMT('Assumptions (CSP)'!$V$7,Model!AG$1,'Assumptions (CSP)'!$V$10,'Assumptions (CSP)'!$V$5*Model!$AP$3539*AVERAGE('Assumptions (CSP)'!$AL$2:$AN$2)/10^9),0)</f>
        <v>-0.004299908975</v>
      </c>
      <c r="BA3692" s="95">
        <f>IF($AP$3539&gt;0,IPMT('Assumptions (CSP)'!$V$7,Model!AH$1,'Assumptions (CSP)'!$V$10,'Assumptions (CSP)'!$V$5*Model!$AP$3539*AVERAGE('Assumptions (CSP)'!$AL$2:$AN$2)/10^9),0)</f>
        <v>-0.003517837663</v>
      </c>
      <c r="BB3692" s="95">
        <f>IF($AP$3539&gt;0,IPMT('Assumptions (CSP)'!$V$7,Model!AI$1,'Assumptions (CSP)'!$V$10,'Assumptions (CSP)'!$V$5*Model!$AP$3539*AVERAGE('Assumptions (CSP)'!$AL$2:$AN$2)/10^9),0)</f>
        <v>-0.002698617965</v>
      </c>
      <c r="BC3692" s="95">
        <f>IF($AP$3539&gt;0,IPMT('Assumptions (CSP)'!$V$7,Model!AJ$1,'Assumptions (CSP)'!$V$10,'Assumptions (CSP)'!$V$5*Model!$AP$3539*AVERAGE('Assumptions (CSP)'!$AL$2:$AN$2)/10^9),0)</f>
        <v>-0.001840485331</v>
      </c>
      <c r="BD3692" s="95">
        <f>IF($AP$3539&gt;0,IPMT('Assumptions (CSP)'!$V$7,Model!AK$1,'Assumptions (CSP)'!$V$10,'Assumptions (CSP)'!$V$5*Model!$AP$3539*AVERAGE('Assumptions (CSP)'!$AL$2:$AN$2)/10^9),0)</f>
        <v>-0.0009415913962</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-0.01053328667</v>
      </c>
      <c r="AR3693" s="95">
        <f>IF($AQ$3539&gt;0,IPMT('Assumptions (CSP)'!$V$7,Model!X$1,'Assumptions (CSP)'!$V$10,'Assumptions (CSP)'!$V$5*Model!$AQ$3539*AVERAGE('Assumptions (CSP)'!$AM$2:$AO$2)/10^9),0)</f>
        <v>-0.01003589293</v>
      </c>
      <c r="AS3693" s="95">
        <f>IF($AQ$3539&gt;0,IPMT('Assumptions (CSP)'!$V$7,Model!Y$1,'Assumptions (CSP)'!$V$10,'Assumptions (CSP)'!$V$5*Model!$AQ$3539*AVERAGE('Assumptions (CSP)'!$AM$2:$AO$2)/10^9),0)</f>
        <v>-0.009514872978</v>
      </c>
      <c r="AT3693" s="95">
        <f>IF($AQ$3539&gt;0,IPMT('Assumptions (CSP)'!$V$7,Model!Z$1,'Assumptions (CSP)'!$V$10,'Assumptions (CSP)'!$V$5*Model!$AQ$3539*AVERAGE('Assumptions (CSP)'!$AM$2:$AO$2)/10^9),0)</f>
        <v>-0.008969104582</v>
      </c>
      <c r="AU3693" s="95">
        <f>IF($AQ$3539&gt;0,IPMT('Assumptions (CSP)'!$V$7,Model!AA$1,'Assumptions (CSP)'!$V$10,'Assumptions (CSP)'!$V$5*Model!$AQ$3539*AVERAGE('Assumptions (CSP)'!$AM$2:$AO$2)/10^9),0)</f>
        <v>-0.008397412187</v>
      </c>
      <c r="AV3693" s="95">
        <f>IF($AQ$3539&gt;0,IPMT('Assumptions (CSP)'!$V$7,Model!AB$1,'Assumptions (CSP)'!$V$10,'Assumptions (CSP)'!$V$5*Model!$AQ$3539*AVERAGE('Assumptions (CSP)'!$AM$2:$AO$2)/10^9),0)</f>
        <v>-0.007798564403</v>
      </c>
      <c r="AW3693" s="95">
        <f>IF($AQ$3539&gt;0,IPMT('Assumptions (CSP)'!$V$7,Model!AC$1,'Assumptions (CSP)'!$V$10,'Assumptions (CSP)'!$V$5*Model!$AQ$3539*AVERAGE('Assumptions (CSP)'!$AM$2:$AO$2)/10^9),0)</f>
        <v>-0.007171271349</v>
      </c>
      <c r="AX3693" s="95">
        <f>IF($AQ$3539&gt;0,IPMT('Assumptions (CSP)'!$V$7,Model!AD$1,'Assumptions (CSP)'!$V$10,'Assumptions (CSP)'!$V$5*Model!$AQ$3539*AVERAGE('Assumptions (CSP)'!$AM$2:$AO$2)/10^9),0)</f>
        <v>-0.006514181876</v>
      </c>
      <c r="AY3693" s="95">
        <f>IF($AQ$3539&gt;0,IPMT('Assumptions (CSP)'!$V$7,Model!AE$1,'Assumptions (CSP)'!$V$10,'Assumptions (CSP)'!$V$5*Model!$AQ$3539*AVERAGE('Assumptions (CSP)'!$AM$2:$AO$2)/10^9),0)</f>
        <v>-0.005825880652</v>
      </c>
      <c r="AZ3693" s="95">
        <f>IF($AQ$3539&gt;0,IPMT('Assumptions (CSP)'!$V$7,Model!AF$1,'Assumptions (CSP)'!$V$10,'Assumptions (CSP)'!$V$5*Model!$AQ$3539*AVERAGE('Assumptions (CSP)'!$AM$2:$AO$2)/10^9),0)</f>
        <v>-0.005104885121</v>
      </c>
      <c r="BA3693" s="95">
        <f>IF($AQ$3539&gt;0,IPMT('Assumptions (CSP)'!$V$7,Model!AG$1,'Assumptions (CSP)'!$V$10,'Assumptions (CSP)'!$V$5*Model!$AQ$3539*AVERAGE('Assumptions (CSP)'!$AM$2:$AO$2)/10^9),0)</f>
        <v>-0.004349642301</v>
      </c>
      <c r="BB3693" s="95">
        <f>IF($AQ$3539&gt;0,IPMT('Assumptions (CSP)'!$V$7,Model!AH$1,'Assumptions (CSP)'!$V$10,'Assumptions (CSP)'!$V$5*Model!$AQ$3539*AVERAGE('Assumptions (CSP)'!$AM$2:$AO$2)/10^9),0)</f>
        <v>-0.003558525448</v>
      </c>
      <c r="BC3693" s="95">
        <f>IF($AQ$3539&gt;0,IPMT('Assumptions (CSP)'!$V$7,Model!AI$1,'Assumptions (CSP)'!$V$10,'Assumptions (CSP)'!$V$5*Model!$AQ$3539*AVERAGE('Assumptions (CSP)'!$AM$2:$AO$2)/10^9),0)</f>
        <v>-0.002729830544</v>
      </c>
      <c r="BD3693" s="95">
        <f>IF($AQ$3539&gt;0,IPMT('Assumptions (CSP)'!$V$7,Model!AJ$1,'Assumptions (CSP)'!$V$10,'Assumptions (CSP)'!$V$5*Model!$AQ$3539*AVERAGE('Assumptions (CSP)'!$AM$2:$AO$2)/10^9),0)</f>
        <v>-0.001861772632</v>
      </c>
      <c r="BE3693" s="95">
        <f>IF($AQ$3539&gt;0,IPMT('Assumptions (CSP)'!$V$7,Model!AK$1,'Assumptions (CSP)'!$V$10,'Assumptions (CSP)'!$V$5*Model!$AQ$3539*AVERAGE('Assumptions (CSP)'!$AM$2:$AO$2)/10^9),0)</f>
        <v>-0.0009524819692</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-0.01066720103</v>
      </c>
      <c r="AS3694" s="95">
        <f>IF($AR$3539&gt;0,IPMT('Assumptions (CSP)'!$V$7,Model!X$1,'Assumptions (CSP)'!$V$10,'Assumptions (CSP)'!$V$5*Model!$AR$3539*AVERAGE('Assumptions (CSP)'!$AN$2:$AP$2)/10^9),0)</f>
        <v>-0.0101634837</v>
      </c>
      <c r="AT3694" s="95">
        <f>IF($AR$3539&gt;0,IPMT('Assumptions (CSP)'!$V$7,Model!Y$1,'Assumptions (CSP)'!$V$10,'Assumptions (CSP)'!$V$5*Model!$AR$3539*AVERAGE('Assumptions (CSP)'!$AN$2:$AP$2)/10^9),0)</f>
        <v>-0.009635839793</v>
      </c>
      <c r="AU3694" s="95">
        <f>IF($AR$3539&gt;0,IPMT('Assumptions (CSP)'!$V$7,Model!Z$1,'Assumptions (CSP)'!$V$10,'Assumptions (CSP)'!$V$5*Model!$AR$3539*AVERAGE('Assumptions (CSP)'!$AN$2:$AP$2)/10^9),0)</f>
        <v>-0.0090831328</v>
      </c>
      <c r="AV3694" s="95">
        <f>IF($AR$3539&gt;0,IPMT('Assumptions (CSP)'!$V$7,Model!AA$1,'Assumptions (CSP)'!$V$10,'Assumptions (CSP)'!$V$5*Model!$AR$3539*AVERAGE('Assumptions (CSP)'!$AN$2:$AP$2)/10^9),0)</f>
        <v>-0.008504172225</v>
      </c>
      <c r="AW3694" s="95">
        <f>IF($AR$3539&gt;0,IPMT('Assumptions (CSP)'!$V$7,Model!AB$1,'Assumptions (CSP)'!$V$10,'Assumptions (CSP)'!$V$5*Model!$AR$3539*AVERAGE('Assumptions (CSP)'!$AN$2:$AP$2)/10^9),0)</f>
        <v>-0.007897711023</v>
      </c>
      <c r="AX3694" s="95">
        <f>IF($AR$3539&gt;0,IPMT('Assumptions (CSP)'!$V$7,Model!AC$1,'Assumptions (CSP)'!$V$10,'Assumptions (CSP)'!$V$5*Model!$AR$3539*AVERAGE('Assumptions (CSP)'!$AN$2:$AP$2)/10^9),0)</f>
        <v>-0.007262442914</v>
      </c>
      <c r="AY3694" s="95">
        <f>IF($AR$3539&gt;0,IPMT('Assumptions (CSP)'!$V$7,Model!AD$1,'Assumptions (CSP)'!$V$10,'Assumptions (CSP)'!$V$5*Model!$AR$3539*AVERAGE('Assumptions (CSP)'!$AN$2:$AP$2)/10^9),0)</f>
        <v>-0.006596999569</v>
      </c>
      <c r="AZ3694" s="95">
        <f>IF($AR$3539&gt;0,IPMT('Assumptions (CSP)'!$V$7,Model!AE$1,'Assumptions (CSP)'!$V$10,'Assumptions (CSP)'!$V$5*Model!$AR$3539*AVERAGE('Assumptions (CSP)'!$AN$2:$AP$2)/10^9),0)</f>
        <v>-0.005899947666</v>
      </c>
      <c r="BA3694" s="95">
        <f>IF($AR$3539&gt;0,IPMT('Assumptions (CSP)'!$V$7,Model!AF$1,'Assumptions (CSP)'!$V$10,'Assumptions (CSP)'!$V$5*Model!$AR$3539*AVERAGE('Assumptions (CSP)'!$AN$2:$AP$2)/10^9),0)</f>
        <v>-0.005169785797</v>
      </c>
      <c r="BB3694" s="95">
        <f>IF($AR$3539&gt;0,IPMT('Assumptions (CSP)'!$V$7,Model!AG$1,'Assumptions (CSP)'!$V$10,'Assumptions (CSP)'!$V$5*Model!$AR$3539*AVERAGE('Assumptions (CSP)'!$AN$2:$AP$2)/10^9),0)</f>
        <v>-0.004404941239</v>
      </c>
      <c r="BC3694" s="95">
        <f>IF($AR$3539&gt;0,IPMT('Assumptions (CSP)'!$V$7,Model!AH$1,'Assumptions (CSP)'!$V$10,'Assumptions (CSP)'!$V$5*Model!$AR$3539*AVERAGE('Assumptions (CSP)'!$AN$2:$AP$2)/10^9),0)</f>
        <v>-0.003603766565</v>
      </c>
      <c r="BD3694" s="95">
        <f>IF($AR$3539&gt;0,IPMT('Assumptions (CSP)'!$V$7,Model!AI$1,'Assumptions (CSP)'!$V$10,'Assumptions (CSP)'!$V$5*Model!$AR$3539*AVERAGE('Assumptions (CSP)'!$AN$2:$AP$2)/10^9),0)</f>
        <v>-0.002764536094</v>
      </c>
      <c r="BE3694" s="95">
        <f>IF($AR$3539&gt;0,IPMT('Assumptions (CSP)'!$V$7,Model!AJ$1,'Assumptions (CSP)'!$V$10,'Assumptions (CSP)'!$V$5*Model!$AR$3539*AVERAGE('Assumptions (CSP)'!$AN$2:$AP$2)/10^9),0)</f>
        <v>-0.001885442176</v>
      </c>
      <c r="BF3694" s="95">
        <f>IF($AR$3539&gt;0,IPMT('Assumptions (CSP)'!$V$7,Model!AK$1,'Assumptions (CSP)'!$V$10,'Assumptions (CSP)'!$V$5*Model!$AR$3539*AVERAGE('Assumptions (CSP)'!$AN$2:$AP$2)/10^9),0)</f>
        <v>-0.0009645912963</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-0.01080887653</v>
      </c>
      <c r="AT3695" s="95">
        <f>IF($AS$3539&gt;0,IPMT('Assumptions (CSP)'!$V$7,Model!X$1,'Assumptions (CSP)'!$V$10,'Assumptions (CSP)'!$V$5*Model!$AS$3539*AVERAGE('Assumptions (CSP)'!$AO$2:$AQ$2)/10^9),0)</f>
        <v>-0.01029846912</v>
      </c>
      <c r="AU3695" s="95">
        <f>IF($AS$3539&gt;0,IPMT('Assumptions (CSP)'!$V$7,Model!Y$1,'Assumptions (CSP)'!$V$10,'Assumptions (CSP)'!$V$5*Model!$AS$3539*AVERAGE('Assumptions (CSP)'!$AO$2:$AQ$2)/10^9),0)</f>
        <v>-0.009763817355</v>
      </c>
      <c r="AV3695" s="95">
        <f>IF($AS$3539&gt;0,IPMT('Assumptions (CSP)'!$V$7,Model!Z$1,'Assumptions (CSP)'!$V$10,'Assumptions (CSP)'!$V$5*Model!$AS$3539*AVERAGE('Assumptions (CSP)'!$AO$2:$AQ$2)/10^9),0)</f>
        <v>-0.009203769633</v>
      </c>
      <c r="AW3695" s="95">
        <f>IF($AS$3539&gt;0,IPMT('Assumptions (CSP)'!$V$7,Model!AA$1,'Assumptions (CSP)'!$V$10,'Assumptions (CSP)'!$V$5*Model!$AS$3539*AVERAGE('Assumptions (CSP)'!$AO$2:$AQ$2)/10^9),0)</f>
        <v>-0.008617119644</v>
      </c>
      <c r="AX3695" s="95">
        <f>IF($AS$3539&gt;0,IPMT('Assumptions (CSP)'!$V$7,Model!AB$1,'Assumptions (CSP)'!$V$10,'Assumptions (CSP)'!$V$5*Model!$AS$3539*AVERAGE('Assumptions (CSP)'!$AO$2:$AQ$2)/10^9),0)</f>
        <v>-0.00800260378</v>
      </c>
      <c r="AY3695" s="95">
        <f>IF($AS$3539&gt;0,IPMT('Assumptions (CSP)'!$V$7,Model!AC$1,'Assumptions (CSP)'!$V$10,'Assumptions (CSP)'!$V$5*Model!$AS$3539*AVERAGE('Assumptions (CSP)'!$AO$2:$AQ$2)/10^9),0)</f>
        <v>-0.007358898413</v>
      </c>
      <c r="AZ3695" s="95">
        <f>IF($AS$3539&gt;0,IPMT('Assumptions (CSP)'!$V$7,Model!AD$1,'Assumptions (CSP)'!$V$10,'Assumptions (CSP)'!$V$5*Model!$AS$3539*AVERAGE('Assumptions (CSP)'!$AO$2:$AQ$2)/10^9),0)</f>
        <v>-0.006684617041</v>
      </c>
      <c r="BA3695" s="95">
        <f>IF($AS$3539&gt;0,IPMT('Assumptions (CSP)'!$V$7,Model!AE$1,'Assumptions (CSP)'!$V$10,'Assumptions (CSP)'!$V$5*Model!$AS$3539*AVERAGE('Assumptions (CSP)'!$AO$2:$AQ$2)/10^9),0)</f>
        <v>-0.005978307304</v>
      </c>
      <c r="BB3695" s="95">
        <f>IF($AS$3539&gt;0,IPMT('Assumptions (CSP)'!$V$7,Model!AF$1,'Assumptions (CSP)'!$V$10,'Assumptions (CSP)'!$V$5*Model!$AS$3539*AVERAGE('Assumptions (CSP)'!$AO$2:$AQ$2)/10^9),0)</f>
        <v>-0.005238447854</v>
      </c>
      <c r="BC3695" s="95">
        <f>IF($AS$3539&gt;0,IPMT('Assumptions (CSP)'!$V$7,Model!AG$1,'Assumptions (CSP)'!$V$10,'Assumptions (CSP)'!$V$5*Model!$AS$3539*AVERAGE('Assumptions (CSP)'!$AO$2:$AQ$2)/10^9),0)</f>
        <v>-0.004463445081</v>
      </c>
      <c r="BD3695" s="95">
        <f>IF($AS$3539&gt;0,IPMT('Assumptions (CSP)'!$V$7,Model!AH$1,'Assumptions (CSP)'!$V$10,'Assumptions (CSP)'!$V$5*Model!$AS$3539*AVERAGE('Assumptions (CSP)'!$AO$2:$AQ$2)/10^9),0)</f>
        <v>-0.003651629675</v>
      </c>
      <c r="BE3695" s="95">
        <f>IF($AS$3539&gt;0,IPMT('Assumptions (CSP)'!$V$7,Model!AI$1,'Assumptions (CSP)'!$V$10,'Assumptions (CSP)'!$V$5*Model!$AS$3539*AVERAGE('Assumptions (CSP)'!$AO$2:$AQ$2)/10^9),0)</f>
        <v>-0.002801253038</v>
      </c>
      <c r="BF3695" s="95">
        <f>IF($AS$3539&gt;0,IPMT('Assumptions (CSP)'!$V$7,Model!AJ$1,'Assumptions (CSP)'!$V$10,'Assumptions (CSP)'!$V$5*Model!$AS$3539*AVERAGE('Assumptions (CSP)'!$AO$2:$AQ$2)/10^9),0)</f>
        <v>-0.001910483511</v>
      </c>
      <c r="BG3695" s="95">
        <f>IF($AS$3539&gt;0,IPMT('Assumptions (CSP)'!$V$7,Model!AK$1,'Assumptions (CSP)'!$V$10,'Assumptions (CSP)'!$V$5*Model!$AS$3539*AVERAGE('Assumptions (CSP)'!$AO$2:$AQ$2)/10^9),0)</f>
        <v>-0.0009774024311</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-0.01095560046</v>
      </c>
      <c r="AU3696" s="95">
        <f>IF($AT$3539&gt;0,IPMT('Assumptions (CSP)'!$V$7,Model!X$1,'Assumptions (CSP)'!$V$10,'Assumptions (CSP)'!$V$5*Model!$AT$3539*AVERAGE('Assumptions (CSP)'!$AP$2:$AR$2)/10^9),0)</f>
        <v>-0.01043826457</v>
      </c>
      <c r="AV3696" s="95">
        <f>IF($AT$3539&gt;0,IPMT('Assumptions (CSP)'!$V$7,Model!Y$1,'Assumptions (CSP)'!$V$10,'Assumptions (CSP)'!$V$5*Model!$AT$3539*AVERAGE('Assumptions (CSP)'!$AP$2:$AR$2)/10^9),0)</f>
        <v>-0.009896355238</v>
      </c>
      <c r="AW3696" s="95">
        <f>IF($AT$3539&gt;0,IPMT('Assumptions (CSP)'!$V$7,Model!Z$1,'Assumptions (CSP)'!$V$10,'Assumptions (CSP)'!$V$5*Model!$AT$3539*AVERAGE('Assumptions (CSP)'!$AP$2:$AR$2)/10^9),0)</f>
        <v>-0.009328705209</v>
      </c>
      <c r="AX3696" s="95">
        <f>IF($AT$3539&gt;0,IPMT('Assumptions (CSP)'!$V$7,Model!AA$1,'Assumptions (CSP)'!$V$10,'Assumptions (CSP)'!$V$5*Model!$AT$3539*AVERAGE('Assumptions (CSP)'!$AP$2:$AR$2)/10^9),0)</f>
        <v>-0.008734091803</v>
      </c>
      <c r="AY3696" s="95">
        <f>IF($AT$3539&gt;0,IPMT('Assumptions (CSP)'!$V$7,Model!AB$1,'Assumptions (CSP)'!$V$10,'Assumptions (CSP)'!$V$5*Model!$AT$3539*AVERAGE('Assumptions (CSP)'!$AP$2:$AR$2)/10^9),0)</f>
        <v>-0.00811123426</v>
      </c>
      <c r="AZ3696" s="95">
        <f>IF($AT$3539&gt;0,IPMT('Assumptions (CSP)'!$V$7,Model!AC$1,'Assumptions (CSP)'!$V$10,'Assumptions (CSP)'!$V$5*Model!$AT$3539*AVERAGE('Assumptions (CSP)'!$AP$2:$AR$2)/10^9),0)</f>
        <v>-0.007458790984</v>
      </c>
      <c r="BA3696" s="95">
        <f>IF($AT$3539&gt;0,IPMT('Assumptions (CSP)'!$V$7,Model!AD$1,'Assumptions (CSP)'!$V$10,'Assumptions (CSP)'!$V$5*Model!$AT$3539*AVERAGE('Assumptions (CSP)'!$AP$2:$AR$2)/10^9),0)</f>
        <v>-0.006775356653</v>
      </c>
      <c r="BB3696" s="95">
        <f>IF($AT$3539&gt;0,IPMT('Assumptions (CSP)'!$V$7,Model!AE$1,'Assumptions (CSP)'!$V$10,'Assumptions (CSP)'!$V$5*Model!$AT$3539*AVERAGE('Assumptions (CSP)'!$AP$2:$AR$2)/10^9),0)</f>
        <v>-0.00605945919</v>
      </c>
      <c r="BC3696" s="95">
        <f>IF($AT$3539&gt;0,IPMT('Assumptions (CSP)'!$V$7,Model!AF$1,'Assumptions (CSP)'!$V$10,'Assumptions (CSP)'!$V$5*Model!$AT$3539*AVERAGE('Assumptions (CSP)'!$AP$2:$AR$2)/10^9),0)</f>
        <v>-0.005309556598</v>
      </c>
      <c r="BD3696" s="95">
        <f>IF($AT$3539&gt;0,IPMT('Assumptions (CSP)'!$V$7,Model!AG$1,'Assumptions (CSP)'!$V$10,'Assumptions (CSP)'!$V$5*Model!$AT$3539*AVERAGE('Assumptions (CSP)'!$AP$2:$AR$2)/10^9),0)</f>
        <v>-0.004524033633</v>
      </c>
      <c r="BE3696" s="95">
        <f>IF($AT$3539&gt;0,IPMT('Assumptions (CSP)'!$V$7,Model!AH$1,'Assumptions (CSP)'!$V$10,'Assumptions (CSP)'!$V$5*Model!$AT$3539*AVERAGE('Assumptions (CSP)'!$AP$2:$AR$2)/10^9),0)</f>
        <v>-0.003701198328</v>
      </c>
      <c r="BF3696" s="95">
        <f>IF($AT$3539&gt;0,IPMT('Assumptions (CSP)'!$V$7,Model!AI$1,'Assumptions (CSP)'!$V$10,'Assumptions (CSP)'!$V$5*Model!$AT$3539*AVERAGE('Assumptions (CSP)'!$AP$2:$AR$2)/10^9),0)</f>
        <v>-0.002839278345</v>
      </c>
      <c r="BG3696" s="95">
        <f>IF($AT$3539&gt;0,IPMT('Assumptions (CSP)'!$V$7,Model!AJ$1,'Assumptions (CSP)'!$V$10,'Assumptions (CSP)'!$V$5*Model!$AT$3539*AVERAGE('Assumptions (CSP)'!$AP$2:$AR$2)/10^9),0)</f>
        <v>-0.001936417163</v>
      </c>
      <c r="BH3696" s="95">
        <f>IF($AT$3539&gt;0,IPMT('Assumptions (CSP)'!$V$7,Model!AK$1,'Assumptions (CSP)'!$V$10,'Assumptions (CSP)'!$V$5*Model!$AT$3539*AVERAGE('Assumptions (CSP)'!$AP$2:$AR$2)/10^9),0)</f>
        <v>-0.0009906700748</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-0.01111953046</v>
      </c>
      <c r="AV3697" s="95">
        <f>IF($AU$3539&gt;0,IPMT('Assumptions (CSP)'!$V$7,Model!X$1,'Assumptions (CSP)'!$V$10,'Assumptions (CSP)'!$V$5*Model!$AU$3539*AVERAGE('Assumptions (CSP)'!$AQ$2:$AS$2)/10^9),0)</f>
        <v>-0.01059445362</v>
      </c>
      <c r="AW3697" s="95">
        <f>IF($AU$3539&gt;0,IPMT('Assumptions (CSP)'!$V$7,Model!Y$1,'Assumptions (CSP)'!$V$10,'Assumptions (CSP)'!$V$5*Model!$AU$3539*AVERAGE('Assumptions (CSP)'!$AQ$2:$AS$2)/10^9),0)</f>
        <v>-0.01004443563</v>
      </c>
      <c r="AX3697" s="95">
        <f>IF($AU$3539&gt;0,IPMT('Assumptions (CSP)'!$V$7,Model!Z$1,'Assumptions (CSP)'!$V$10,'Assumptions (CSP)'!$V$5*Model!$AU$3539*AVERAGE('Assumptions (CSP)'!$AQ$2:$AS$2)/10^9),0)</f>
        <v>-0.009468291781</v>
      </c>
      <c r="AY3697" s="95">
        <f>IF($AU$3539&gt;0,IPMT('Assumptions (CSP)'!$V$7,Model!AA$1,'Assumptions (CSP)'!$V$10,'Assumptions (CSP)'!$V$5*Model!$AU$3539*AVERAGE('Assumptions (CSP)'!$AQ$2:$AS$2)/10^9),0)</f>
        <v>-0.008864781101</v>
      </c>
      <c r="AZ3697" s="95">
        <f>IF($AU$3539&gt;0,IPMT('Assumptions (CSP)'!$V$7,Model!AB$1,'Assumptions (CSP)'!$V$10,'Assumptions (CSP)'!$V$5*Model!$AU$3539*AVERAGE('Assumptions (CSP)'!$AQ$2:$AS$2)/10^9),0)</f>
        <v>-0.008232603663</v>
      </c>
      <c r="BA3697" s="95">
        <f>IF($AU$3539&gt;0,IPMT('Assumptions (CSP)'!$V$7,Model!AC$1,'Assumptions (CSP)'!$V$10,'Assumptions (CSP)'!$V$5*Model!$AU$3539*AVERAGE('Assumptions (CSP)'!$AQ$2:$AS$2)/10^9),0)</f>
        <v>-0.007570397798</v>
      </c>
      <c r="BB3697" s="95">
        <f>IF($AU$3539&gt;0,IPMT('Assumptions (CSP)'!$V$7,Model!AD$1,'Assumptions (CSP)'!$V$10,'Assumptions (CSP)'!$V$5*Model!$AU$3539*AVERAGE('Assumptions (CSP)'!$AQ$2:$AS$2)/10^9),0)</f>
        <v>-0.006876737154</v>
      </c>
      <c r="BC3697" s="95">
        <f>IF($AU$3539&gt;0,IPMT('Assumptions (CSP)'!$V$7,Model!AE$1,'Assumptions (CSP)'!$V$10,'Assumptions (CSP)'!$V$5*Model!$AU$3539*AVERAGE('Assumptions (CSP)'!$AQ$2:$AS$2)/10^9),0)</f>
        <v>-0.006150127629</v>
      </c>
      <c r="BD3697" s="95">
        <f>IF($AU$3539&gt;0,IPMT('Assumptions (CSP)'!$V$7,Model!AF$1,'Assumptions (CSP)'!$V$10,'Assumptions (CSP)'!$V$5*Model!$AU$3539*AVERAGE('Assumptions (CSP)'!$AQ$2:$AS$2)/10^9),0)</f>
        <v>-0.005389004152</v>
      </c>
      <c r="BE3697" s="95">
        <f>IF($AU$3539&gt;0,IPMT('Assumptions (CSP)'!$V$7,Model!AG$1,'Assumptions (CSP)'!$V$10,'Assumptions (CSP)'!$V$5*Model!$AU$3539*AVERAGE('Assumptions (CSP)'!$AQ$2:$AS$2)/10^9),0)</f>
        <v>-0.004591727309</v>
      </c>
      <c r="BF3697" s="95">
        <f>IF($AU$3539&gt;0,IPMT('Assumptions (CSP)'!$V$7,Model!AH$1,'Assumptions (CSP)'!$V$10,'Assumptions (CSP)'!$V$5*Model!$AU$3539*AVERAGE('Assumptions (CSP)'!$AQ$2:$AS$2)/10^9),0)</f>
        <v>-0.003756579817</v>
      </c>
      <c r="BG3697" s="95">
        <f>IF($AU$3539&gt;0,IPMT('Assumptions (CSP)'!$V$7,Model!AI$1,'Assumptions (CSP)'!$V$10,'Assumptions (CSP)'!$V$5*Model!$AU$3539*AVERAGE('Assumptions (CSP)'!$AQ$2:$AS$2)/10^9),0)</f>
        <v>-0.002881762819</v>
      </c>
      <c r="BH3697" s="95">
        <f>IF($AU$3539&gt;0,IPMT('Assumptions (CSP)'!$V$7,Model!AJ$1,'Assumptions (CSP)'!$V$10,'Assumptions (CSP)'!$V$5*Model!$AU$3539*AVERAGE('Assumptions (CSP)'!$AQ$2:$AS$2)/10^9),0)</f>
        <v>-0.001965392013</v>
      </c>
      <c r="BI3697" s="95">
        <f>IF($AU$3539&gt;0,IPMT('Assumptions (CSP)'!$V$7,Model!AK$1,'Assumptions (CSP)'!$V$10,'Assumptions (CSP)'!$V$5*Model!$AU$3539*AVERAGE('Assumptions (CSP)'!$AQ$2:$AS$2)/10^9),0)</f>
        <v>-0.001005493594</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-0.01129610462</v>
      </c>
      <c r="AW3698" s="95">
        <f>IF($AV$3539&gt;0,IPMT('Assumptions (CSP)'!$V$7,Model!X$1,'Assumptions (CSP)'!$V$10,'Assumptions (CSP)'!$V$5*Model!$AV$3539*AVERAGE('Assumptions (CSP)'!$AR$2:$AT$2)/10^9),0)</f>
        <v>-0.01076268974</v>
      </c>
      <c r="AX3698" s="95">
        <f>IF($AV$3539&gt;0,IPMT('Assumptions (CSP)'!$V$7,Model!Y$1,'Assumptions (CSP)'!$V$10,'Assumptions (CSP)'!$V$5*Model!$AV$3539*AVERAGE('Assumptions (CSP)'!$AR$2:$AT$2)/10^9),0)</f>
        <v>-0.01020393766</v>
      </c>
      <c r="AY3698" s="95">
        <f>IF($AV$3539&gt;0,IPMT('Assumptions (CSP)'!$V$7,Model!Z$1,'Assumptions (CSP)'!$V$10,'Assumptions (CSP)'!$V$5*Model!$AV$3539*AVERAGE('Assumptions (CSP)'!$AR$2:$AT$2)/10^9),0)</f>
        <v>-0.009618644858</v>
      </c>
      <c r="AZ3698" s="95">
        <f>IF($AV$3539&gt;0,IPMT('Assumptions (CSP)'!$V$7,Model!AA$1,'Assumptions (CSP)'!$V$10,'Assumptions (CSP)'!$V$5*Model!$AV$3539*AVERAGE('Assumptions (CSP)'!$AR$2:$AT$2)/10^9),0)</f>
        <v>-0.009005550645</v>
      </c>
      <c r="BA3698" s="95">
        <f>IF($AV$3539&gt;0,IPMT('Assumptions (CSP)'!$V$7,Model!AB$1,'Assumptions (CSP)'!$V$10,'Assumptions (CSP)'!$V$5*Model!$AV$3539*AVERAGE('Assumptions (CSP)'!$AR$2:$AT$2)/10^9),0)</f>
        <v>-0.008363334456</v>
      </c>
      <c r="BB3698" s="95">
        <f>IF($AV$3539&gt;0,IPMT('Assumptions (CSP)'!$V$7,Model!AC$1,'Assumptions (CSP)'!$V$10,'Assumptions (CSP)'!$V$5*Model!$AV$3539*AVERAGE('Assumptions (CSP)'!$AR$2:$AT$2)/10^9),0)</f>
        <v>-0.007690612999</v>
      </c>
      <c r="BC3698" s="95">
        <f>IF($AV$3539&gt;0,IPMT('Assumptions (CSP)'!$V$7,Model!AD$1,'Assumptions (CSP)'!$V$10,'Assumptions (CSP)'!$V$5*Model!$AV$3539*AVERAGE('Assumptions (CSP)'!$AR$2:$AT$2)/10^9),0)</f>
        <v>-0.006985937273</v>
      </c>
      <c r="BD3698" s="95">
        <f>IF($AV$3539&gt;0,IPMT('Assumptions (CSP)'!$V$7,Model!AE$1,'Assumptions (CSP)'!$V$10,'Assumptions (CSP)'!$V$5*Model!$AV$3539*AVERAGE('Assumptions (CSP)'!$AR$2:$AT$2)/10^9),0)</f>
        <v>-0.006247789449</v>
      </c>
      <c r="BE3698" s="95">
        <f>IF($AV$3539&gt;0,IPMT('Assumptions (CSP)'!$V$7,Model!AF$1,'Assumptions (CSP)'!$V$10,'Assumptions (CSP)'!$V$5*Model!$AV$3539*AVERAGE('Assumptions (CSP)'!$AR$2:$AT$2)/10^9),0)</f>
        <v>-0.005474579604</v>
      </c>
      <c r="BF3698" s="95">
        <f>IF($AV$3539&gt;0,IPMT('Assumptions (CSP)'!$V$7,Model!AG$1,'Assumptions (CSP)'!$V$10,'Assumptions (CSP)'!$V$5*Model!$AV$3539*AVERAGE('Assumptions (CSP)'!$AR$2:$AT$2)/10^9),0)</f>
        <v>-0.004664642292</v>
      </c>
      <c r="BG3698" s="95">
        <f>IF($AV$3539&gt;0,IPMT('Assumptions (CSP)'!$V$7,Model!AH$1,'Assumptions (CSP)'!$V$10,'Assumptions (CSP)'!$V$5*Model!$AV$3539*AVERAGE('Assumptions (CSP)'!$AR$2:$AT$2)/10^9),0)</f>
        <v>-0.003816232957</v>
      </c>
      <c r="BH3698" s="95">
        <f>IF($AV$3539&gt;0,IPMT('Assumptions (CSP)'!$V$7,Model!AI$1,'Assumptions (CSP)'!$V$10,'Assumptions (CSP)'!$V$5*Model!$AV$3539*AVERAGE('Assumptions (CSP)'!$AR$2:$AT$2)/10^9),0)</f>
        <v>-0.002927524178</v>
      </c>
      <c r="BI3698" s="95">
        <f>IF($AV$3539&gt;0,IPMT('Assumptions (CSP)'!$V$7,Model!AJ$1,'Assumptions (CSP)'!$V$10,'Assumptions (CSP)'!$V$5*Model!$AV$3539*AVERAGE('Assumptions (CSP)'!$AR$2:$AT$2)/10^9),0)</f>
        <v>-0.001996601733</v>
      </c>
      <c r="BJ3698" s="95">
        <f>IF($AV$3539&gt;0,IPMT('Assumptions (CSP)'!$V$7,Model!AK$1,'Assumptions (CSP)'!$V$10,'Assumptions (CSP)'!$V$5*Model!$AV$3539*AVERAGE('Assumptions (CSP)'!$AR$2:$AT$2)/10^9),0)</f>
        <v>-0.001021460471</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-0.0114824065</v>
      </c>
      <c r="AX3699" s="95">
        <f>IF($AW$3539&gt;0,IPMT('Assumptions (CSP)'!$V$7,Model!X$1,'Assumptions (CSP)'!$V$10,'Assumptions (CSP)'!$V$5*Model!$AW$3539*AVERAGE('Assumptions (CSP)'!$AS$2:$AU$2)/10^9),0)</f>
        <v>-0.01094019424</v>
      </c>
      <c r="AY3699" s="95">
        <f>IF($AW$3539&gt;0,IPMT('Assumptions (CSP)'!$V$7,Model!Y$1,'Assumptions (CSP)'!$V$10,'Assumptions (CSP)'!$V$5*Model!$AW$3539*AVERAGE('Assumptions (CSP)'!$AS$2:$AU$2)/10^9),0)</f>
        <v>-0.0103722269</v>
      </c>
      <c r="AZ3699" s="95">
        <f>IF($AW$3539&gt;0,IPMT('Assumptions (CSP)'!$V$7,Model!Z$1,'Assumptions (CSP)'!$V$10,'Assumptions (CSP)'!$V$5*Model!$AW$3539*AVERAGE('Assumptions (CSP)'!$AS$2:$AU$2)/10^9),0)</f>
        <v>-0.009777281106</v>
      </c>
      <c r="BA3699" s="95">
        <f>IF($AW$3539&gt;0,IPMT('Assumptions (CSP)'!$V$7,Model!AA$1,'Assumptions (CSP)'!$V$10,'Assumptions (CSP)'!$V$5*Model!$AW$3539*AVERAGE('Assumptions (CSP)'!$AS$2:$AU$2)/10^9),0)</f>
        <v>-0.009154075389</v>
      </c>
      <c r="BB3699" s="95">
        <f>IF($AW$3539&gt;0,IPMT('Assumptions (CSP)'!$V$7,Model!AB$1,'Assumptions (CSP)'!$V$10,'Assumptions (CSP)'!$V$5*Model!$AW$3539*AVERAGE('Assumptions (CSP)'!$AS$2:$AU$2)/10^9),0)</f>
        <v>-0.0085012674</v>
      </c>
      <c r="BC3699" s="95">
        <f>IF($AW$3539&gt;0,IPMT('Assumptions (CSP)'!$V$7,Model!AC$1,'Assumptions (CSP)'!$V$10,'Assumptions (CSP)'!$V$5*Model!$AW$3539*AVERAGE('Assumptions (CSP)'!$AS$2:$AU$2)/10^9),0)</f>
        <v>-0.007817451032</v>
      </c>
      <c r="BD3699" s="95">
        <f>IF($AW$3539&gt;0,IPMT('Assumptions (CSP)'!$V$7,Model!AD$1,'Assumptions (CSP)'!$V$10,'Assumptions (CSP)'!$V$5*Model!$AW$3539*AVERAGE('Assumptions (CSP)'!$AS$2:$AU$2)/10^9),0)</f>
        <v>-0.007101153386</v>
      </c>
      <c r="BE3699" s="95">
        <f>IF($AW$3539&gt;0,IPMT('Assumptions (CSP)'!$V$7,Model!AE$1,'Assumptions (CSP)'!$V$10,'Assumptions (CSP)'!$V$5*Model!$AW$3539*AVERAGE('Assumptions (CSP)'!$AS$2:$AU$2)/10^9),0)</f>
        <v>-0.006350831603</v>
      </c>
      <c r="BF3699" s="95">
        <f>IF($AW$3539&gt;0,IPMT('Assumptions (CSP)'!$V$7,Model!AF$1,'Assumptions (CSP)'!$V$10,'Assumptions (CSP)'!$V$5*Model!$AW$3539*AVERAGE('Assumptions (CSP)'!$AS$2:$AU$2)/10^9),0)</f>
        <v>-0.005564869534</v>
      </c>
      <c r="BG3699" s="95">
        <f>IF($AW$3539&gt;0,IPMT('Assumptions (CSP)'!$V$7,Model!AG$1,'Assumptions (CSP)'!$V$10,'Assumptions (CSP)'!$V$5*Model!$AW$3539*AVERAGE('Assumptions (CSP)'!$AS$2:$AU$2)/10^9),0)</f>
        <v>-0.004741574267</v>
      </c>
      <c r="BH3699" s="95">
        <f>IF($AW$3539&gt;0,IPMT('Assumptions (CSP)'!$V$7,Model!AH$1,'Assumptions (CSP)'!$V$10,'Assumptions (CSP)'!$V$5*Model!$AW$3539*AVERAGE('Assumptions (CSP)'!$AS$2:$AU$2)/10^9),0)</f>
        <v>-0.003879172476</v>
      </c>
      <c r="BI3699" s="95">
        <f>IF($AW$3539&gt;0,IPMT('Assumptions (CSP)'!$V$7,Model!AI$1,'Assumptions (CSP)'!$V$10,'Assumptions (CSP)'!$V$5*Model!$AW$3539*AVERAGE('Assumptions (CSP)'!$AS$2:$AU$2)/10^9),0)</f>
        <v>-0.002975806599</v>
      </c>
      <c r="BJ3699" s="95">
        <f>IF($AW$3539&gt;0,IPMT('Assumptions (CSP)'!$V$7,Model!AJ$1,'Assumptions (CSP)'!$V$10,'Assumptions (CSP)'!$V$5*Model!$AW$3539*AVERAGE('Assumptions (CSP)'!$AS$2:$AU$2)/10^9),0)</f>
        <v>-0.002029530842</v>
      </c>
      <c r="BK3699" s="95">
        <f>IF($AW$3539&gt;0,IPMT('Assumptions (CSP)'!$V$7,Model!AK$1,'Assumptions (CSP)'!$V$10,'Assumptions (CSP)'!$V$5*Model!$AW$3539*AVERAGE('Assumptions (CSP)'!$AS$2:$AU$2)/10^9),0)</f>
        <v>-0.001038306988</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-0.01167357697</v>
      </c>
      <c r="AY3700" s="95">
        <f>IF($AX$3539&gt;0,IPMT('Assumptions (CSP)'!$V$7,Model!X$1,'Assumptions (CSP)'!$V$10,'Assumptions (CSP)'!$V$5*Model!$AX$3539*AVERAGE('Assumptions (CSP)'!$AT$2:$AV$2)/10^9),0)</f>
        <v>-0.01112233742</v>
      </c>
      <c r="AZ3700" s="95">
        <f>IF($AX$3539&gt;0,IPMT('Assumptions (CSP)'!$V$7,Model!Y$1,'Assumptions (CSP)'!$V$10,'Assumptions (CSP)'!$V$5*Model!$AX$3539*AVERAGE('Assumptions (CSP)'!$AT$2:$AV$2)/10^9),0)</f>
        <v>-0.01054491399</v>
      </c>
      <c r="BA3700" s="95">
        <f>IF($AX$3539&gt;0,IPMT('Assumptions (CSP)'!$V$7,Model!Z$1,'Assumptions (CSP)'!$V$10,'Assumptions (CSP)'!$V$5*Model!$AX$3539*AVERAGE('Assumptions (CSP)'!$AT$2:$AV$2)/10^9),0)</f>
        <v>-0.009940062955</v>
      </c>
      <c r="BB3700" s="95">
        <f>IF($AX$3539&gt;0,IPMT('Assumptions (CSP)'!$V$7,Model!AA$1,'Assumptions (CSP)'!$V$10,'Assumptions (CSP)'!$V$5*Model!$AX$3539*AVERAGE('Assumptions (CSP)'!$AT$2:$AV$2)/10^9),0)</f>
        <v>-0.009306481493</v>
      </c>
      <c r="BC3700" s="95">
        <f>IF($AX$3539&gt;0,IPMT('Assumptions (CSP)'!$V$7,Model!AB$1,'Assumptions (CSP)'!$V$10,'Assumptions (CSP)'!$V$5*Model!$AX$3539*AVERAGE('Assumptions (CSP)'!$AT$2:$AV$2)/10^9),0)</f>
        <v>-0.008642804911</v>
      </c>
      <c r="BD3700" s="95">
        <f>IF($AX$3539&gt;0,IPMT('Assumptions (CSP)'!$V$7,Model!AC$1,'Assumptions (CSP)'!$V$10,'Assumptions (CSP)'!$V$5*Model!$AX$3539*AVERAGE('Assumptions (CSP)'!$AT$2:$AV$2)/10^9),0)</f>
        <v>-0.007947603691</v>
      </c>
      <c r="BE3700" s="95">
        <f>IF($AX$3539&gt;0,IPMT('Assumptions (CSP)'!$V$7,Model!AD$1,'Assumptions (CSP)'!$V$10,'Assumptions (CSP)'!$V$5*Model!$AX$3539*AVERAGE('Assumptions (CSP)'!$AT$2:$AV$2)/10^9),0)</f>
        <v>-0.007219380414</v>
      </c>
      <c r="BF3700" s="95">
        <f>IF($AX$3539&gt;0,IPMT('Assumptions (CSP)'!$V$7,Model!AE$1,'Assumptions (CSP)'!$V$10,'Assumptions (CSP)'!$V$5*Model!$AX$3539*AVERAGE('Assumptions (CSP)'!$AT$2:$AV$2)/10^9),0)</f>
        <v>-0.006456566531</v>
      </c>
      <c r="BG3700" s="95">
        <f>IF($AX$3539&gt;0,IPMT('Assumptions (CSP)'!$V$7,Model!AF$1,'Assumptions (CSP)'!$V$10,'Assumptions (CSP)'!$V$5*Model!$AX$3539*AVERAGE('Assumptions (CSP)'!$AT$2:$AV$2)/10^9),0)</f>
        <v>-0.005657518988</v>
      </c>
      <c r="BH3700" s="95">
        <f>IF($AX$3539&gt;0,IPMT('Assumptions (CSP)'!$V$7,Model!AG$1,'Assumptions (CSP)'!$V$10,'Assumptions (CSP)'!$V$5*Model!$AX$3539*AVERAGE('Assumptions (CSP)'!$AT$2:$AV$2)/10^9),0)</f>
        <v>-0.004820516687</v>
      </c>
      <c r="BI3700" s="95">
        <f>IF($AX$3539&gt;0,IPMT('Assumptions (CSP)'!$V$7,Model!AH$1,'Assumptions (CSP)'!$V$10,'Assumptions (CSP)'!$V$5*Model!$AX$3539*AVERAGE('Assumptions (CSP)'!$AT$2:$AV$2)/10^9),0)</f>
        <v>-0.003943756777</v>
      </c>
      <c r="BJ3700" s="95">
        <f>IF($AX$3539&gt;0,IPMT('Assumptions (CSP)'!$V$7,Model!AI$1,'Assumptions (CSP)'!$V$10,'Assumptions (CSP)'!$V$5*Model!$AX$3539*AVERAGE('Assumptions (CSP)'!$AT$2:$AV$2)/10^9),0)</f>
        <v>-0.003025350771</v>
      </c>
      <c r="BK3700" s="95">
        <f>IF($AX$3539&gt;0,IPMT('Assumptions (CSP)'!$V$7,Model!AJ$1,'Assumptions (CSP)'!$V$10,'Assumptions (CSP)'!$V$5*Model!$AX$3539*AVERAGE('Assumptions (CSP)'!$AT$2:$AV$2)/10^9),0)</f>
        <v>-0.00206332048</v>
      </c>
      <c r="BL3700" s="95">
        <f>IF($AX$3539&gt;0,IPMT('Assumptions (CSP)'!$V$7,Model!AK$1,'Assumptions (CSP)'!$V$10,'Assumptions (CSP)'!$V$5*Model!$AX$3539*AVERAGE('Assumptions (CSP)'!$AT$2:$AV$2)/10^9),0)</f>
        <v>-0.00105559375</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-0.0118715282</v>
      </c>
      <c r="AZ3701" s="95">
        <f>IF($AY$3539&gt;0,IPMT('Assumptions (CSP)'!$V$7,Model!X$1,'Assumptions (CSP)'!$V$10,'Assumptions (CSP)'!$V$5*Model!$AY$3539*AVERAGE('Assumptions (CSP)'!$AU$2:$AW$2)/10^9),0)</f>
        <v>-0.01131094117</v>
      </c>
      <c r="BA3701" s="95">
        <f>IF($AY$3539&gt;0,IPMT('Assumptions (CSP)'!$V$7,Model!Y$1,'Assumptions (CSP)'!$V$10,'Assumptions (CSP)'!$V$5*Model!$AY$3539*AVERAGE('Assumptions (CSP)'!$AU$2:$AW$2)/10^9),0)</f>
        <v>-0.01072372626</v>
      </c>
      <c r="BB3701" s="95">
        <f>IF($AY$3539&gt;0,IPMT('Assumptions (CSP)'!$V$7,Model!Z$1,'Assumptions (CSP)'!$V$10,'Assumptions (CSP)'!$V$5*Model!$AY$3539*AVERAGE('Assumptions (CSP)'!$AU$2:$AW$2)/10^9),0)</f>
        <v>-0.01010861864</v>
      </c>
      <c r="BC3701" s="95">
        <f>IF($AY$3539&gt;0,IPMT('Assumptions (CSP)'!$V$7,Model!AA$1,'Assumptions (CSP)'!$V$10,'Assumptions (CSP)'!$V$5*Model!$AY$3539*AVERAGE('Assumptions (CSP)'!$AU$2:$AW$2)/10^9),0)</f>
        <v>-0.009464293404</v>
      </c>
      <c r="BD3701" s="95">
        <f>IF($AY$3539&gt;0,IPMT('Assumptions (CSP)'!$V$7,Model!AB$1,'Assumptions (CSP)'!$V$10,'Assumptions (CSP)'!$V$5*Model!$AY$3539*AVERAGE('Assumptions (CSP)'!$AU$2:$AW$2)/10^9),0)</f>
        <v>-0.008789362722</v>
      </c>
      <c r="BE3701" s="95">
        <f>IF($AY$3539&gt;0,IPMT('Assumptions (CSP)'!$V$7,Model!AC$1,'Assumptions (CSP)'!$V$10,'Assumptions (CSP)'!$V$5*Model!$AY$3539*AVERAGE('Assumptions (CSP)'!$AU$2:$AW$2)/10^9),0)</f>
        <v>-0.008082372833</v>
      </c>
      <c r="BF3701" s="95">
        <f>IF($AY$3539&gt;0,IPMT('Assumptions (CSP)'!$V$7,Model!AD$1,'Assumptions (CSP)'!$V$10,'Assumptions (CSP)'!$V$5*Model!$AY$3539*AVERAGE('Assumptions (CSP)'!$AU$2:$AW$2)/10^9),0)</f>
        <v>-0.007341800925</v>
      </c>
      <c r="BG3701" s="95">
        <f>IF($AY$3539&gt;0,IPMT('Assumptions (CSP)'!$V$7,Model!AE$1,'Assumptions (CSP)'!$V$10,'Assumptions (CSP)'!$V$5*Model!$AY$3539*AVERAGE('Assumptions (CSP)'!$AU$2:$AW$2)/10^9),0)</f>
        <v>-0.00656605185</v>
      </c>
      <c r="BH3701" s="95">
        <f>IF($AY$3539&gt;0,IPMT('Assumptions (CSP)'!$V$7,Model!AF$1,'Assumptions (CSP)'!$V$10,'Assumptions (CSP)'!$V$5*Model!$AY$3539*AVERAGE('Assumptions (CSP)'!$AU$2:$AW$2)/10^9),0)</f>
        <v>-0.005753454695</v>
      </c>
      <c r="BI3701" s="95">
        <f>IF($AY$3539&gt;0,IPMT('Assumptions (CSP)'!$V$7,Model!AG$1,'Assumptions (CSP)'!$V$10,'Assumptions (CSP)'!$V$5*Model!$AY$3539*AVERAGE('Assumptions (CSP)'!$AU$2:$AW$2)/10^9),0)</f>
        <v>-0.004902259175</v>
      </c>
      <c r="BJ3701" s="95">
        <f>IF($AY$3539&gt;0,IPMT('Assumptions (CSP)'!$V$7,Model!AH$1,'Assumptions (CSP)'!$V$10,'Assumptions (CSP)'!$V$5*Model!$AY$3539*AVERAGE('Assumptions (CSP)'!$AU$2:$AW$2)/10^9),0)</f>
        <v>-0.004010631867</v>
      </c>
      <c r="BK3701" s="95">
        <f>IF($AY$3539&gt;0,IPMT('Assumptions (CSP)'!$V$7,Model!AI$1,'Assumptions (CSP)'!$V$10,'Assumptions (CSP)'!$V$5*Model!$AY$3539*AVERAGE('Assumptions (CSP)'!$AU$2:$AW$2)/10^9),0)</f>
        <v>-0.003076652263</v>
      </c>
      <c r="BL3701" s="95">
        <f>IF($AY$3539&gt;0,IPMT('Assumptions (CSP)'!$V$7,Model!AJ$1,'Assumptions (CSP)'!$V$10,'Assumptions (CSP)'!$V$5*Model!$AY$3539*AVERAGE('Assumptions (CSP)'!$AU$2:$AW$2)/10^9),0)</f>
        <v>-0.002098308627</v>
      </c>
      <c r="BM3701" s="95">
        <f>IF($AY$3539&gt;0,IPMT('Assumptions (CSP)'!$V$7,Model!AK$1,'Assumptions (CSP)'!$V$10,'Assumptions (CSP)'!$V$5*Model!$AY$3539*AVERAGE('Assumptions (CSP)'!$AU$2:$AW$2)/10^9),0)</f>
        <v>-0.001073493669</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-0.01207268669</v>
      </c>
      <c r="BA3702" s="95">
        <f>IF($AZ$3539&gt;0,IPMT('Assumptions (CSP)'!$V$7,Model!X$1,'Assumptions (CSP)'!$V$10,'Assumptions (CSP)'!$V$5*Model!$AZ$3539*AVERAGE('Assumptions (CSP)'!$AV$2:$AX$2)/10^9),0)</f>
        <v>-0.01150260073</v>
      </c>
      <c r="BB3702" s="95">
        <f>IF($AZ$3539&gt;0,IPMT('Assumptions (CSP)'!$V$7,Model!Y$1,'Assumptions (CSP)'!$V$10,'Assumptions (CSP)'!$V$5*Model!$AZ$3539*AVERAGE('Assumptions (CSP)'!$AV$2:$AX$2)/10^9),0)</f>
        <v>-0.01090543568</v>
      </c>
      <c r="BC3702" s="95">
        <f>IF($AZ$3539&gt;0,IPMT('Assumptions (CSP)'!$V$7,Model!Z$1,'Assumptions (CSP)'!$V$10,'Assumptions (CSP)'!$V$5*Model!$AZ$3539*AVERAGE('Assumptions (CSP)'!$AV$2:$AX$2)/10^9),0)</f>
        <v>-0.0102799053</v>
      </c>
      <c r="BD3702" s="95">
        <f>IF($AZ$3539&gt;0,IPMT('Assumptions (CSP)'!$V$7,Model!AA$1,'Assumptions (CSP)'!$V$10,'Assumptions (CSP)'!$V$5*Model!$AZ$3539*AVERAGE('Assumptions (CSP)'!$AV$2:$AX$2)/10^9),0)</f>
        <v>-0.009624662223</v>
      </c>
      <c r="BE3702" s="95">
        <f>IF($AZ$3539&gt;0,IPMT('Assumptions (CSP)'!$V$7,Model!AB$1,'Assumptions (CSP)'!$V$10,'Assumptions (CSP)'!$V$5*Model!$AZ$3539*AVERAGE('Assumptions (CSP)'!$AV$2:$AX$2)/10^9),0)</f>
        <v>-0.0089382951</v>
      </c>
      <c r="BF3702" s="95">
        <f>IF($AZ$3539&gt;0,IPMT('Assumptions (CSP)'!$V$7,Model!AC$1,'Assumptions (CSP)'!$V$10,'Assumptions (CSP)'!$V$5*Model!$AZ$3539*AVERAGE('Assumptions (CSP)'!$AV$2:$AX$2)/10^9),0)</f>
        <v>-0.008219325539</v>
      </c>
      <c r="BG3702" s="95">
        <f>IF($AZ$3539&gt;0,IPMT('Assumptions (CSP)'!$V$7,Model!AD$1,'Assumptions (CSP)'!$V$10,'Assumptions (CSP)'!$V$5*Model!$AZ$3539*AVERAGE('Assumptions (CSP)'!$AV$2:$AX$2)/10^9),0)</f>
        <v>-0.007466204924</v>
      </c>
      <c r="BH3702" s="95">
        <f>IF($AZ$3539&gt;0,IPMT('Assumptions (CSP)'!$V$7,Model!AE$1,'Assumptions (CSP)'!$V$10,'Assumptions (CSP)'!$V$5*Model!$AZ$3539*AVERAGE('Assumptions (CSP)'!$AV$2:$AX$2)/10^9),0)</f>
        <v>-0.006677311079</v>
      </c>
      <c r="BI3702" s="95">
        <f>IF($AZ$3539&gt;0,IPMT('Assumptions (CSP)'!$V$7,Model!AF$1,'Assumptions (CSP)'!$V$10,'Assumptions (CSP)'!$V$5*Model!$AZ$3539*AVERAGE('Assumptions (CSP)'!$AV$2:$AX$2)/10^9),0)</f>
        <v>-0.005850944777</v>
      </c>
      <c r="BJ3702" s="95">
        <f>IF($AZ$3539&gt;0,IPMT('Assumptions (CSP)'!$V$7,Model!AG$1,'Assumptions (CSP)'!$V$10,'Assumptions (CSP)'!$V$5*Model!$AZ$3539*AVERAGE('Assumptions (CSP)'!$AV$2:$AX$2)/10^9),0)</f>
        <v>-0.004985326075</v>
      </c>
      <c r="BK3702" s="95">
        <f>IF($AZ$3539&gt;0,IPMT('Assumptions (CSP)'!$V$7,Model!AH$1,'Assumptions (CSP)'!$V$10,'Assumptions (CSP)'!$V$5*Model!$AZ$3539*AVERAGE('Assumptions (CSP)'!$AV$2:$AX$2)/10^9),0)</f>
        <v>-0.004078590485</v>
      </c>
      <c r="BL3702" s="95">
        <f>IF($AZ$3539&gt;0,IPMT('Assumptions (CSP)'!$V$7,Model!AI$1,'Assumptions (CSP)'!$V$10,'Assumptions (CSP)'!$V$5*Model!$AZ$3539*AVERAGE('Assumptions (CSP)'!$AV$2:$AX$2)/10^9),0)</f>
        <v>-0.003128784955</v>
      </c>
      <c r="BM3702" s="95">
        <f>IF($AZ$3539&gt;0,IPMT('Assumptions (CSP)'!$V$7,Model!AJ$1,'Assumptions (CSP)'!$V$10,'Assumptions (CSP)'!$V$5*Model!$AZ$3539*AVERAGE('Assumptions (CSP)'!$AV$2:$AX$2)/10^9),0)</f>
        <v>-0.002133863662</v>
      </c>
      <c r="BN3702" s="95">
        <f>IF($AZ$3539&gt;0,IPMT('Assumptions (CSP)'!$V$7,Model!AK$1,'Assumptions (CSP)'!$V$10,'Assumptions (CSP)'!$V$5*Model!$AZ$3539*AVERAGE('Assumptions (CSP)'!$AV$2:$AX$2)/10^9),0)</f>
        <v>-0.001091683607</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-0.01227326345</v>
      </c>
      <c r="BB3703" s="95">
        <f>IF($BA$3539&gt;0,IPMT('Assumptions (CSP)'!$V$7,Model!X$1,'Assumptions (CSP)'!$V$10,'Assumptions (CSP)'!$V$5*Model!$BA$3539*AVERAGE('Assumptions (CSP)'!$AW$2:$AY$2)/10^9),0)</f>
        <v>-0.01169370603</v>
      </c>
      <c r="BC3703" s="95">
        <f>IF($BA$3539&gt;0,IPMT('Assumptions (CSP)'!$V$7,Model!Y$1,'Assumptions (CSP)'!$V$10,'Assumptions (CSP)'!$V$5*Model!$BA$3539*AVERAGE('Assumptions (CSP)'!$AW$2:$AY$2)/10^9),0)</f>
        <v>-0.01108661963</v>
      </c>
      <c r="BD3703" s="95">
        <f>IF($BA$3539&gt;0,IPMT('Assumptions (CSP)'!$V$7,Model!Z$1,'Assumptions (CSP)'!$V$10,'Assumptions (CSP)'!$V$5*Model!$BA$3539*AVERAGE('Assumptions (CSP)'!$AW$2:$AY$2)/10^9),0)</f>
        <v>-0.01045069662</v>
      </c>
      <c r="BE3703" s="95">
        <f>IF($BA$3539&gt;0,IPMT('Assumptions (CSP)'!$V$7,Model!AA$1,'Assumptions (CSP)'!$V$10,'Assumptions (CSP)'!$V$5*Model!$BA$3539*AVERAGE('Assumptions (CSP)'!$AW$2:$AY$2)/10^9),0)</f>
        <v>-0.009784567276</v>
      </c>
      <c r="BF3703" s="95">
        <f>IF($BA$3539&gt;0,IPMT('Assumptions (CSP)'!$V$7,Model!AB$1,'Assumptions (CSP)'!$V$10,'Assumptions (CSP)'!$V$5*Model!$BA$3539*AVERAGE('Assumptions (CSP)'!$AW$2:$AY$2)/10^9),0)</f>
        <v>-0.009086796785</v>
      </c>
      <c r="BG3703" s="95">
        <f>IF($BA$3539&gt;0,IPMT('Assumptions (CSP)'!$V$7,Model!AC$1,'Assumptions (CSP)'!$V$10,'Assumptions (CSP)'!$V$5*Model!$BA$3539*AVERAGE('Assumptions (CSP)'!$AW$2:$AY$2)/10^9),0)</f>
        <v>-0.008355882195</v>
      </c>
      <c r="BH3703" s="95">
        <f>IF($BA$3539&gt;0,IPMT('Assumptions (CSP)'!$V$7,Model!AD$1,'Assumptions (CSP)'!$V$10,'Assumptions (CSP)'!$V$5*Model!$BA$3539*AVERAGE('Assumptions (CSP)'!$AW$2:$AY$2)/10^9),0)</f>
        <v>-0.007590249162</v>
      </c>
      <c r="BI3703" s="95">
        <f>IF($BA$3539&gt;0,IPMT('Assumptions (CSP)'!$V$7,Model!AE$1,'Assumptions (CSP)'!$V$10,'Assumptions (CSP)'!$V$5*Model!$BA$3539*AVERAGE('Assumptions (CSP)'!$AW$2:$AY$2)/10^9),0)</f>
        <v>-0.00678824856</v>
      </c>
      <c r="BJ3703" s="95">
        <f>IF($BA$3539&gt;0,IPMT('Assumptions (CSP)'!$V$7,Model!AF$1,'Assumptions (CSP)'!$V$10,'Assumptions (CSP)'!$V$5*Model!$BA$3539*AVERAGE('Assumptions (CSP)'!$AW$2:$AY$2)/10^9),0)</f>
        <v>-0.005948152929</v>
      </c>
      <c r="BK3703" s="95">
        <f>IF($BA$3539&gt;0,IPMT('Assumptions (CSP)'!$V$7,Model!AG$1,'Assumptions (CSP)'!$V$10,'Assumptions (CSP)'!$V$5*Model!$BA$3539*AVERAGE('Assumptions (CSP)'!$AW$2:$AY$2)/10^9),0)</f>
        <v>-0.005068152757</v>
      </c>
      <c r="BL3703" s="95">
        <f>IF($BA$3539&gt;0,IPMT('Assumptions (CSP)'!$V$7,Model!AH$1,'Assumptions (CSP)'!$V$10,'Assumptions (CSP)'!$V$5*Model!$BA$3539*AVERAGE('Assumptions (CSP)'!$AW$2:$AY$2)/10^9),0)</f>
        <v>-0.004146352575</v>
      </c>
      <c r="BM3703" s="95">
        <f>IF($BA$3539&gt;0,IPMT('Assumptions (CSP)'!$V$7,Model!AI$1,'Assumptions (CSP)'!$V$10,'Assumptions (CSP)'!$V$5*Model!$BA$3539*AVERAGE('Assumptions (CSP)'!$AW$2:$AY$2)/10^9),0)</f>
        <v>-0.003180766885</v>
      </c>
      <c r="BN3703" s="95">
        <f>IF($BA$3539&gt;0,IPMT('Assumptions (CSP)'!$V$7,Model!AJ$1,'Assumptions (CSP)'!$V$10,'Assumptions (CSP)'!$V$5*Model!$BA$3539*AVERAGE('Assumptions (CSP)'!$AW$2:$AY$2)/10^9),0)</f>
        <v>-0.002169315875</v>
      </c>
      <c r="BO3703" s="95">
        <f>IF($BA$3539&gt;0,IPMT('Assumptions (CSP)'!$V$7,Model!AK$1,'Assumptions (CSP)'!$V$10,'Assumptions (CSP)'!$V$5*Model!$BA$3539*AVERAGE('Assumptions (CSP)'!$AW$2:$AY$2)/10^9),0)</f>
        <v>-0.001109820942</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0.09420323087</v>
      </c>
      <c r="Y3704" s="218">
        <f t="shared" si="107"/>
        <v>0.180468903</v>
      </c>
      <c r="Z3704" s="218">
        <f t="shared" si="107"/>
        <v>0.3172762299</v>
      </c>
      <c r="AA3704" s="218">
        <f t="shared" si="107"/>
        <v>0.3583540957</v>
      </c>
      <c r="AB3704" s="218">
        <f t="shared" si="107"/>
        <v>0.4003161184</v>
      </c>
      <c r="AC3704" s="218">
        <f t="shared" si="107"/>
        <v>0.4151126663</v>
      </c>
      <c r="AD3704" s="218">
        <f t="shared" si="107"/>
        <v>0.403939151</v>
      </c>
      <c r="AE3704" s="218">
        <f t="shared" si="107"/>
        <v>0.3949223616</v>
      </c>
      <c r="AF3704" s="218">
        <f t="shared" si="107"/>
        <v>0.3872178793</v>
      </c>
      <c r="AG3704" s="218">
        <f t="shared" si="107"/>
        <v>0.3802484126</v>
      </c>
      <c r="AH3704" s="218">
        <f t="shared" si="107"/>
        <v>0.3737975924</v>
      </c>
      <c r="AI3704" s="218">
        <f t="shared" si="107"/>
        <v>0.3680748868</v>
      </c>
      <c r="AJ3704" s="218">
        <f t="shared" si="107"/>
        <v>0.3634673221</v>
      </c>
      <c r="AK3704" s="218">
        <f t="shared" si="107"/>
        <v>0.3603328475</v>
      </c>
      <c r="AL3704" s="218">
        <f t="shared" si="107"/>
        <v>0.3585754824</v>
      </c>
      <c r="AM3704" s="218">
        <f t="shared" si="107"/>
        <v>0.3578937395</v>
      </c>
      <c r="AN3704" s="218">
        <f t="shared" si="107"/>
        <v>0.3581061768</v>
      </c>
      <c r="AO3704" s="218">
        <f t="shared" si="107"/>
        <v>0.3591610053</v>
      </c>
      <c r="AP3704" s="218">
        <f t="shared" si="107"/>
        <v>0.3610161914</v>
      </c>
      <c r="AQ3704" s="218">
        <f t="shared" si="107"/>
        <v>0.3636623453</v>
      </c>
      <c r="AR3704" s="218">
        <f t="shared" si="107"/>
        <v>0.3670698498</v>
      </c>
      <c r="AS3704" s="218">
        <f t="shared" si="107"/>
        <v>0.3711104241</v>
      </c>
      <c r="AT3704" s="218">
        <f t="shared" si="107"/>
        <v>0.3756327776</v>
      </c>
      <c r="AU3704" s="218">
        <f t="shared" si="107"/>
        <v>0.3805992593</v>
      </c>
      <c r="AV3704" s="218">
        <f t="shared" si="107"/>
        <v>0.3860248213</v>
      </c>
      <c r="AW3704" s="218">
        <f t="shared" si="107"/>
        <v>0.3918555493</v>
      </c>
      <c r="AX3704" s="218">
        <f t="shared" si="107"/>
        <v>0.3980204888</v>
      </c>
      <c r="AY3704" s="218">
        <f t="shared" si="107"/>
        <v>0.4044840725</v>
      </c>
      <c r="AZ3704" s="218">
        <f t="shared" si="107"/>
        <v>0.4112043009</v>
      </c>
      <c r="BA3704" s="218">
        <f t="shared" si="107"/>
        <v>0.4180866936</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0.09420323087</v>
      </c>
      <c r="Y3726" s="95">
        <f>IF($Y$3539&gt;0,'Assumptions (CSP)'!V$11*Model!$Y$3539*AVERAGE('Assumptions (CSP)'!$T$2:$V$2)/10^9,0)</f>
        <v>0.09197952088</v>
      </c>
      <c r="Z3726" s="95">
        <f>IF($X$3539&gt;0,'Assumptions (CSP)'!X$11*Model!$X$3539*AVERAGE('Assumptions (CSP)'!$S$2:$U$2)/10^9,0)</f>
        <v>0.09043510164</v>
      </c>
      <c r="AA3726" s="95">
        <f>IF($X$3539&gt;0,'Assumptions (CSP)'!Y$11*Model!$X$3539*AVERAGE('Assumptions (CSP)'!$S$2:$U$2)/10^9,0)</f>
        <v>0.05426106098</v>
      </c>
      <c r="AB3726" s="95">
        <f>IF($X$3539&gt;0,'Assumptions (CSP)'!Z$11*Model!$X$3539*AVERAGE('Assumptions (CSP)'!$S$2:$U$2)/10^9,0)</f>
        <v>0.05426106098</v>
      </c>
      <c r="AC3726" s="95">
        <f>IF($X$3539&gt;0,'Assumptions (CSP)'!AA$11*Model!$X$3539*AVERAGE('Assumptions (CSP)'!$S$2:$U$2)/10^9,0)</f>
        <v>0.02713053049</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0.0884893821</v>
      </c>
      <c r="Z3727" s="95">
        <f>IF($Y$3539&gt;0,'Assumptions (CSP)'!W$11*Model!$Y$3539*AVERAGE('Assumptions (CSP)'!$U$2:$W$2)/10^9,0)</f>
        <v>0.1415830114</v>
      </c>
      <c r="AA3727" s="95">
        <f>IF($Y$3539&gt;0,'Assumptions (CSP)'!X$11*Model!$Y$3539*AVERAGE('Assumptions (CSP)'!$U$2:$W$2)/10^9,0)</f>
        <v>0.08494980682</v>
      </c>
      <c r="AB3727" s="95">
        <f>IF($Y$3539&gt;0,'Assumptions (CSP)'!Y$11*Model!$Y$3539*AVERAGE('Assumptions (CSP)'!$U$2:$W$2)/10^9,0)</f>
        <v>0.05096988409</v>
      </c>
      <c r="AC3727" s="95">
        <f>IF($Y$3539&gt;0,'Assumptions (CSP)'!Z$11*Model!$Y$3539*AVERAGE('Assumptions (CSP)'!$U$2:$W$2)/10^9,0)</f>
        <v>0.05096988409</v>
      </c>
      <c r="AD3727" s="95">
        <f>IF($Y$3539&gt;0,'Assumptions (CSP)'!AA$11*Model!$Y$3539*AVERAGE('Assumptions (CSP)'!$U$2:$W$2)/10^9,0)</f>
        <v>0.02548494205</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0.08525811688</v>
      </c>
      <c r="AA3728" s="95">
        <f>IF($Z$3539&gt;0,'Assumptions (CSP)'!W$11*Model!$Z$3539*AVERAGE('Assumptions (CSP)'!$V$2:$X$2)/10^9,0)</f>
        <v>0.136412987</v>
      </c>
      <c r="AB3728" s="95">
        <f>IF($Z$3539&gt;0,'Assumptions (CSP)'!X$11*Model!$Z$3539*AVERAGE('Assumptions (CSP)'!$V$2:$X$2)/10^9,0)</f>
        <v>0.08184779221</v>
      </c>
      <c r="AC3728" s="95">
        <f>IF($Z$3539&gt;0,'Assumptions (CSP)'!Y$11*Model!$Z$3539*AVERAGE('Assumptions (CSP)'!$V$2:$X$2)/10^9,0)</f>
        <v>0.04910867532</v>
      </c>
      <c r="AD3728" s="95">
        <f>IF($Z$3539&gt;0,'Assumptions (CSP)'!Z$11*Model!$Z$3539*AVERAGE('Assumptions (CSP)'!$V$2:$X$2)/10^9,0)</f>
        <v>0.04910867532</v>
      </c>
      <c r="AE3728" s="95">
        <f>IF($Z$3539&gt;0,'Assumptions (CSP)'!AA$11*Model!$Z$3539*AVERAGE('Assumptions (CSP)'!$V$2:$X$2)/10^9,0)</f>
        <v>0.02455433766</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0.0827302409</v>
      </c>
      <c r="AB3729" s="95">
        <f>IF($AA$3539&gt;0,'Assumptions (CSP)'!W$11*Model!$AA$3539*AVERAGE('Assumptions (CSP)'!$W$2:$Y$2)/10^9,0)</f>
        <v>0.1323683854</v>
      </c>
      <c r="AC3729" s="95">
        <f>IF($AA$3539&gt;0,'Assumptions (CSP)'!X$11*Model!$AA$3539*AVERAGE('Assumptions (CSP)'!$W$2:$Y$2)/10^9,0)</f>
        <v>0.07942103126</v>
      </c>
      <c r="AD3729" s="95">
        <f>IF($AA$3539&gt;0,'Assumptions (CSP)'!Y$11*Model!$AA$3539*AVERAGE('Assumptions (CSP)'!$W$2:$Y$2)/10^9,0)</f>
        <v>0.04765261876</v>
      </c>
      <c r="AE3729" s="95">
        <f>IF($AA$3539&gt;0,'Assumptions (CSP)'!Z$11*Model!$AA$3539*AVERAGE('Assumptions (CSP)'!$W$2:$Y$2)/10^9,0)</f>
        <v>0.04765261876</v>
      </c>
      <c r="AF3729" s="95">
        <f>IF($AA$3539&gt;0,'Assumptions (CSP)'!AA$11*Model!$AA$3539*AVERAGE('Assumptions (CSP)'!$W$2:$Y$2)/10^9,0)</f>
        <v>0.02382630938</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0.08086899566</v>
      </c>
      <c r="AC3730" s="95">
        <f>IF($AB$3539&gt;0,'Assumptions (CSP)'!W$11*Model!$AB$3539*AVERAGE('Assumptions (CSP)'!$X$2:$Z$2)/10^9,0)</f>
        <v>0.1293903931</v>
      </c>
      <c r="AD3730" s="95">
        <f>IF($AB$3539&gt;0,'Assumptions (CSP)'!X$11*Model!$AB$3539*AVERAGE('Assumptions (CSP)'!$X$2:$Z$2)/10^9,0)</f>
        <v>0.07763423583</v>
      </c>
      <c r="AE3730" s="95">
        <f>IF($AB$3539&gt;0,'Assumptions (CSP)'!Y$11*Model!$AB$3539*AVERAGE('Assumptions (CSP)'!$X$2:$Z$2)/10^9,0)</f>
        <v>0.0465805415</v>
      </c>
      <c r="AF3730" s="95">
        <f>IF($AB$3539&gt;0,'Assumptions (CSP)'!Z$11*Model!$AB$3539*AVERAGE('Assumptions (CSP)'!$X$2:$Z$2)/10^9,0)</f>
        <v>0.0465805415</v>
      </c>
      <c r="AG3730" s="95">
        <f>IF($AB$3539&gt;0,'Assumptions (CSP)'!AA$11*Model!$AB$3539*AVERAGE('Assumptions (CSP)'!$X$2:$Z$2)/10^9,0)</f>
        <v>0.02329027075</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0.07909215203</v>
      </c>
      <c r="AD3731" s="95">
        <f>IF($AC$3539&gt;0,'Assumptions (CSP)'!W$11*Model!$AC$3539*AVERAGE('Assumptions (CSP)'!$Y$2:$AA$2)/10^9,0)</f>
        <v>0.1265474432</v>
      </c>
      <c r="AE3731" s="95">
        <f>IF($AC$3539&gt;0,'Assumptions (CSP)'!X$11*Model!$AC$3539*AVERAGE('Assumptions (CSP)'!$Y$2:$AA$2)/10^9,0)</f>
        <v>0.07592846595</v>
      </c>
      <c r="AF3731" s="95">
        <f>IF($AC$3539&gt;0,'Assumptions (CSP)'!Y$11*Model!$AC$3539*AVERAGE('Assumptions (CSP)'!$Y$2:$AA$2)/10^9,0)</f>
        <v>0.04555707957</v>
      </c>
      <c r="AG3731" s="95">
        <f>IF($AC$3539&gt;0,'Assumptions (CSP)'!Z$11*Model!$AC$3539*AVERAGE('Assumptions (CSP)'!$Y$2:$AA$2)/10^9,0)</f>
        <v>0.04555707957</v>
      </c>
      <c r="AH3731" s="95">
        <f>IF($AC$3539&gt;0,'Assumptions (CSP)'!AA$11*Model!$AC$3539*AVERAGE('Assumptions (CSP)'!$Y$2:$AA$2)/10^9,0)</f>
        <v>0.02277853978</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0.07751123581</v>
      </c>
      <c r="AE3732" s="95">
        <f>IF($AD$3539&gt;0,'Assumptions (CSP)'!W$11*Model!$AD$3539*AVERAGE('Assumptions (CSP)'!$Z$2:$AB$2)/10^9,0)</f>
        <v>0.1240179773</v>
      </c>
      <c r="AF3732" s="95">
        <f>IF($AD$3539&gt;0,'Assumptions (CSP)'!X$11*Model!$AD$3539*AVERAGE('Assumptions (CSP)'!$Z$2:$AB$2)/10^9,0)</f>
        <v>0.07441078638</v>
      </c>
      <c r="AG3732" s="95">
        <f>IF($AD$3539&gt;0,'Assumptions (CSP)'!Y$11*Model!$AD$3539*AVERAGE('Assumptions (CSP)'!$Z$2:$AB$2)/10^9,0)</f>
        <v>0.04464647183</v>
      </c>
      <c r="AH3732" s="95">
        <f>IF($AD$3539&gt;0,'Assumptions (CSP)'!Z$11*Model!$AD$3539*AVERAGE('Assumptions (CSP)'!$Z$2:$AB$2)/10^9,0)</f>
        <v>0.04464647183</v>
      </c>
      <c r="AI3732" s="95">
        <f>IF($AD$3539&gt;0,'Assumptions (CSP)'!AA$11*Model!$AD$3539*AVERAGE('Assumptions (CSP)'!$Z$2:$AB$2)/10^9,0)</f>
        <v>0.02232323591</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0.0761884204</v>
      </c>
      <c r="AF3733" s="95">
        <f>IF($AE$3539&gt;0,'Assumptions (CSP)'!W$11*Model!$AE$3539*AVERAGE('Assumptions (CSP)'!$AA$2:$AC$2)/10^9,0)</f>
        <v>0.1219014726</v>
      </c>
      <c r="AG3733" s="95">
        <f>IF($AE$3539&gt;0,'Assumptions (CSP)'!X$11*Model!$AE$3539*AVERAGE('Assumptions (CSP)'!$AA$2:$AC$2)/10^9,0)</f>
        <v>0.07314088359</v>
      </c>
      <c r="AH3733" s="95">
        <f>IF($AE$3539&gt;0,'Assumptions (CSP)'!Y$11*Model!$AE$3539*AVERAGE('Assumptions (CSP)'!$AA$2:$AC$2)/10^9,0)</f>
        <v>0.04388453015</v>
      </c>
      <c r="AI3733" s="95">
        <f>IF($AE$3539&gt;0,'Assumptions (CSP)'!Z$11*Model!$AE$3539*AVERAGE('Assumptions (CSP)'!$AA$2:$AC$2)/10^9,0)</f>
        <v>0.04388453015</v>
      </c>
      <c r="AJ3733" s="95">
        <f>IF($AE$3539&gt;0,'Assumptions (CSP)'!AA$11*Model!$AE$3539*AVERAGE('Assumptions (CSP)'!$AA$2:$AC$2)/10^9,0)</f>
        <v>0.02194226508</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0.07494168981</v>
      </c>
      <c r="AG3734" s="95">
        <f>IF($AF$3539&gt;0,'Assumptions (CSP)'!W$11*Model!$AF$3539*AVERAGE('Assumptions (CSP)'!$AB$2:$AD$2)/10^9,0)</f>
        <v>0.1199067037</v>
      </c>
      <c r="AH3734" s="95">
        <f>IF($AF$3539&gt;0,'Assumptions (CSP)'!X$11*Model!$AF$3539*AVERAGE('Assumptions (CSP)'!$AB$2:$AD$2)/10^9,0)</f>
        <v>0.07194402221</v>
      </c>
      <c r="AI3734" s="95">
        <f>IF($AF$3539&gt;0,'Assumptions (CSP)'!Y$11*Model!$AF$3539*AVERAGE('Assumptions (CSP)'!$AB$2:$AD$2)/10^9,0)</f>
        <v>0.04316641333</v>
      </c>
      <c r="AJ3734" s="95">
        <f>IF($AF$3539&gt;0,'Assumptions (CSP)'!Z$11*Model!$AF$3539*AVERAGE('Assumptions (CSP)'!$AB$2:$AD$2)/10^9,0)</f>
        <v>0.04316641333</v>
      </c>
      <c r="AK3734" s="95">
        <f>IF($AF$3539&gt;0,'Assumptions (CSP)'!AA$11*Model!$AF$3539*AVERAGE('Assumptions (CSP)'!$AB$2:$AD$2)/10^9,0)</f>
        <v>0.02158320666</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0.07370700321</v>
      </c>
      <c r="AH3735" s="95">
        <f>IF($AG$3539&gt;0,'Assumptions (CSP)'!W$11*Model!$AG$3539*AVERAGE('Assumptions (CSP)'!$AC$2:$AE$2)/10^9,0)</f>
        <v>0.1179312051</v>
      </c>
      <c r="AI3735" s="95">
        <f>IF($AG$3539&gt;0,'Assumptions (CSP)'!X$11*Model!$AG$3539*AVERAGE('Assumptions (CSP)'!$AC$2:$AE$2)/10^9,0)</f>
        <v>0.07075872308</v>
      </c>
      <c r="AJ3735" s="95">
        <f>IF($AG$3539&gt;0,'Assumptions (CSP)'!Y$11*Model!$AG$3539*AVERAGE('Assumptions (CSP)'!$AC$2:$AE$2)/10^9,0)</f>
        <v>0.04245523385</v>
      </c>
      <c r="AK3735" s="95">
        <f>IF($AG$3539&gt;0,'Assumptions (CSP)'!Z$11*Model!$AG$3539*AVERAGE('Assumptions (CSP)'!$AC$2:$AE$2)/10^9,0)</f>
        <v>0.04245523385</v>
      </c>
      <c r="AL3735" s="95">
        <f>IF($AG$3539&gt;0,'Assumptions (CSP)'!AA$11*Model!$AG$3539*AVERAGE('Assumptions (CSP)'!$AC$2:$AE$2)/10^9,0)</f>
        <v>0.02122761692</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0.07261282332</v>
      </c>
      <c r="AI3736" s="95">
        <f>IF($AH$3539&gt;0,'Assumptions (CSP)'!W$11*Model!$AH$3539*AVERAGE('Assumptions (CSP)'!$AD$2:$AF$2)/10^9,0)</f>
        <v>0.1161805173</v>
      </c>
      <c r="AJ3736" s="95">
        <f>IF($AH$3539&gt;0,'Assumptions (CSP)'!X$11*Model!$AH$3539*AVERAGE('Assumptions (CSP)'!$AD$2:$AF$2)/10^9,0)</f>
        <v>0.06970831039</v>
      </c>
      <c r="AK3736" s="95">
        <f>IF($AH$3539&gt;0,'Assumptions (CSP)'!Y$11*Model!$AH$3539*AVERAGE('Assumptions (CSP)'!$AD$2:$AF$2)/10^9,0)</f>
        <v>0.04182498623</v>
      </c>
      <c r="AL3736" s="95">
        <f>IF($AH$3539&gt;0,'Assumptions (CSP)'!Z$11*Model!$AH$3539*AVERAGE('Assumptions (CSP)'!$AD$2:$AF$2)/10^9,0)</f>
        <v>0.04182498623</v>
      </c>
      <c r="AM3736" s="95">
        <f>IF($AH$3539&gt;0,'Assumptions (CSP)'!AA$11*Model!$AH$3539*AVERAGE('Assumptions (CSP)'!$AD$2:$AF$2)/10^9,0)</f>
        <v>0.02091249312</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0.07176146701</v>
      </c>
      <c r="AJ3737" s="95">
        <f>IF($AI$3539&gt;0,'Assumptions (CSP)'!W$11*Model!$AI$3539*AVERAGE('Assumptions (CSP)'!$AE$2:$AG$2)/10^9,0)</f>
        <v>0.1148183472</v>
      </c>
      <c r="AK3737" s="95">
        <f>IF($AI$3539&gt;0,'Assumptions (CSP)'!X$11*Model!$AI$3539*AVERAGE('Assumptions (CSP)'!$AE$2:$AG$2)/10^9,0)</f>
        <v>0.06889100833</v>
      </c>
      <c r="AL3737" s="95">
        <f>IF($AI$3539&gt;0,'Assumptions (CSP)'!Y$11*Model!$AI$3539*AVERAGE('Assumptions (CSP)'!$AE$2:$AG$2)/10^9,0)</f>
        <v>0.041334605</v>
      </c>
      <c r="AM3737" s="95">
        <f>IF($AI$3539&gt;0,'Assumptions (CSP)'!Z$11*Model!$AI$3539*AVERAGE('Assumptions (CSP)'!$AE$2:$AG$2)/10^9,0)</f>
        <v>0.041334605</v>
      </c>
      <c r="AN3737" s="95">
        <f>IF($AI$3539&gt;0,'Assumptions (CSP)'!AA$11*Model!$AI$3539*AVERAGE('Assumptions (CSP)'!$AE$2:$AG$2)/10^9,0)</f>
        <v>0.0206673025</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0.07137675228</v>
      </c>
      <c r="AK3738" s="95">
        <f>IF($AJ$3539&gt;0,'Assumptions (CSP)'!W$11*Model!$AJ$3539*AVERAGE('Assumptions (CSP)'!$AF$2:$AH$2)/10^9,0)</f>
        <v>0.1142028036</v>
      </c>
      <c r="AL3738" s="95">
        <f>IF($AJ$3539&gt;0,'Assumptions (CSP)'!X$11*Model!$AJ$3539*AVERAGE('Assumptions (CSP)'!$AF$2:$AH$2)/10^9,0)</f>
        <v>0.06852168219</v>
      </c>
      <c r="AM3738" s="95">
        <f>IF($AJ$3539&gt;0,'Assumptions (CSP)'!Y$11*Model!$AJ$3539*AVERAGE('Assumptions (CSP)'!$AF$2:$AH$2)/10^9,0)</f>
        <v>0.04111300931</v>
      </c>
      <c r="AN3738" s="95">
        <f>IF($AJ$3539&gt;0,'Assumptions (CSP)'!Z$11*Model!$AJ$3539*AVERAGE('Assumptions (CSP)'!$AF$2:$AH$2)/10^9,0)</f>
        <v>0.04111300931</v>
      </c>
      <c r="AO3738" s="95">
        <f>IF($AJ$3539&gt;0,'Assumptions (CSP)'!AA$11*Model!$AJ$3539*AVERAGE('Assumptions (CSP)'!$AF$2:$AH$2)/10^9,0)</f>
        <v>0.02055650466</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0.07137560873</v>
      </c>
      <c r="AL3739" s="95">
        <f>IF($AK$3539&gt;0,'Assumptions (CSP)'!W$11*Model!$AK$3539*AVERAGE('Assumptions (CSP)'!$AG$2:$AI$2)/10^9,0)</f>
        <v>0.114200974</v>
      </c>
      <c r="AM3739" s="95">
        <f>IF($AK$3539&gt;0,'Assumptions (CSP)'!X$11*Model!$AK$3539*AVERAGE('Assumptions (CSP)'!$AG$2:$AI$2)/10^9,0)</f>
        <v>0.06852058438</v>
      </c>
      <c r="AN3739" s="95">
        <f>IF($AK$3539&gt;0,'Assumptions (CSP)'!Y$11*Model!$AK$3539*AVERAGE('Assumptions (CSP)'!$AG$2:$AI$2)/10^9,0)</f>
        <v>0.04111235063</v>
      </c>
      <c r="AO3739" s="95">
        <f>IF($AK$3539&gt;0,'Assumptions (CSP)'!Z$11*Model!$AK$3539*AVERAGE('Assumptions (CSP)'!$AG$2:$AI$2)/10^9,0)</f>
        <v>0.04111235063</v>
      </c>
      <c r="AP3739" s="95">
        <f>IF($AK$3539&gt;0,'Assumptions (CSP)'!AA$11*Model!$AK$3539*AVERAGE('Assumptions (CSP)'!$AG$2:$AI$2)/10^9,0)</f>
        <v>0.02055617532</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0.0714656181</v>
      </c>
      <c r="AM3740" s="95">
        <f>IF($AL$3539&gt;0,'Assumptions (CSP)'!W$11*Model!$AL$3539*AVERAGE('Assumptions (CSP)'!$AH$2:$AJ$2)/10^9,0)</f>
        <v>0.114344989</v>
      </c>
      <c r="AN3740" s="95">
        <f>IF($AL$3539&gt;0,'Assumptions (CSP)'!X$11*Model!$AL$3539*AVERAGE('Assumptions (CSP)'!$AH$2:$AJ$2)/10^9,0)</f>
        <v>0.06860699337</v>
      </c>
      <c r="AO3740" s="95">
        <f>IF($AL$3539&gt;0,'Assumptions (CSP)'!Y$11*Model!$AL$3539*AVERAGE('Assumptions (CSP)'!$AH$2:$AJ$2)/10^9,0)</f>
        <v>0.04116419602</v>
      </c>
      <c r="AP3740" s="95">
        <f>IF($AL$3539&gt;0,'Assumptions (CSP)'!Z$11*Model!$AL$3539*AVERAGE('Assumptions (CSP)'!$AH$2:$AJ$2)/10^9,0)</f>
        <v>0.04116419602</v>
      </c>
      <c r="AQ3740" s="95">
        <f>IF($AL$3539&gt;0,'Assumptions (CSP)'!AA$11*Model!$AL$3539*AVERAGE('Assumptions (CSP)'!$AH$2:$AJ$2)/10^9,0)</f>
        <v>0.02058209801</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0.07166805874</v>
      </c>
      <c r="AN3741" s="95">
        <f>IF($AM$3539&gt;0,'Assumptions (CSP)'!W$11*Model!$AM$3539*AVERAGE('Assumptions (CSP)'!$AI$2:$AK$2)/10^9,0)</f>
        <v>0.114668894</v>
      </c>
      <c r="AO3741" s="95">
        <f>IF($AM$3539&gt;0,'Assumptions (CSP)'!X$11*Model!$AM$3539*AVERAGE('Assumptions (CSP)'!$AI$2:$AK$2)/10^9,0)</f>
        <v>0.06880133639</v>
      </c>
      <c r="AP3741" s="95">
        <f>IF($AM$3539&gt;0,'Assumptions (CSP)'!Y$11*Model!$AM$3539*AVERAGE('Assumptions (CSP)'!$AI$2:$AK$2)/10^9,0)</f>
        <v>0.04128080183</v>
      </c>
      <c r="AQ3741" s="95">
        <f>IF($AM$3539&gt;0,'Assumptions (CSP)'!Z$11*Model!$AM$3539*AVERAGE('Assumptions (CSP)'!$AI$2:$AK$2)/10^9,0)</f>
        <v>0.04128080183</v>
      </c>
      <c r="AR3741" s="95">
        <f>IF($AM$3539&gt;0,'Assumptions (CSP)'!AA$11*Model!$AM$3539*AVERAGE('Assumptions (CSP)'!$AI$2:$AK$2)/10^9,0)</f>
        <v>0.02064040092</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0.07193762705</v>
      </c>
      <c r="AO3742" s="95">
        <f>IF($AN$3539&gt;0,'Assumptions (CSP)'!W$11*Model!$AN$3539*AVERAGE('Assumptions (CSP)'!$AJ$2:$AL$2)/10^9,0)</f>
        <v>0.1151002033</v>
      </c>
      <c r="AP3742" s="95">
        <f>IF($AN$3539&gt;0,'Assumptions (CSP)'!X$11*Model!$AN$3539*AVERAGE('Assumptions (CSP)'!$AJ$2:$AL$2)/10^9,0)</f>
        <v>0.06906012197</v>
      </c>
      <c r="AQ3742" s="95">
        <f>IF($AN$3539&gt;0,'Assumptions (CSP)'!Y$11*Model!$AN$3539*AVERAGE('Assumptions (CSP)'!$AJ$2:$AL$2)/10^9,0)</f>
        <v>0.04143607318</v>
      </c>
      <c r="AR3742" s="95">
        <f>IF($AN$3539&gt;0,'Assumptions (CSP)'!Z$11*Model!$AN$3539*AVERAGE('Assumptions (CSP)'!$AJ$2:$AL$2)/10^9,0)</f>
        <v>0.04143607318</v>
      </c>
      <c r="AS3742" s="95">
        <f>IF($AN$3539&gt;0,'Assumptions (CSP)'!AA$11*Model!$AN$3539*AVERAGE('Assumptions (CSP)'!$AJ$2:$AL$2)/10^9,0)</f>
        <v>0.02071803659</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0.07242641434</v>
      </c>
      <c r="AP3743" s="95">
        <f>IF($AO$3539&gt;0,'Assumptions (CSP)'!W$11*Model!$AO$3539*AVERAGE('Assumptions (CSP)'!$AK$2:$AM$2)/10^9,0)</f>
        <v>0.1158822629</v>
      </c>
      <c r="AQ3743" s="95">
        <f>IF($AO$3539&gt;0,'Assumptions (CSP)'!X$11*Model!$AO$3539*AVERAGE('Assumptions (CSP)'!$AK$2:$AM$2)/10^9,0)</f>
        <v>0.06952935776</v>
      </c>
      <c r="AR3743" s="95">
        <f>IF($AO$3539&gt;0,'Assumptions (CSP)'!Y$11*Model!$AO$3539*AVERAGE('Assumptions (CSP)'!$AK$2:$AM$2)/10^9,0)</f>
        <v>0.04171761466</v>
      </c>
      <c r="AS3743" s="95">
        <f>IF($AO$3539&gt;0,'Assumptions (CSP)'!Z$11*Model!$AO$3539*AVERAGE('Assumptions (CSP)'!$AK$2:$AM$2)/10^9,0)</f>
        <v>0.04171761466</v>
      </c>
      <c r="AT3743" s="95">
        <f>IF($AO$3539&gt;0,'Assumptions (CSP)'!AA$11*Model!$AO$3539*AVERAGE('Assumptions (CSP)'!$AK$2:$AM$2)/10^9,0)</f>
        <v>0.02085880733</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0.07307263329</v>
      </c>
      <c r="AQ3744" s="95">
        <f>IF($AP$3539&gt;0,'Assumptions (CSP)'!W$11*Model!$AP$3539*AVERAGE('Assumptions (CSP)'!$AL$2:$AN$2)/10^9,0)</f>
        <v>0.1169162133</v>
      </c>
      <c r="AR3744" s="95">
        <f>IF($AP$3539&gt;0,'Assumptions (CSP)'!X$11*Model!$AP$3539*AVERAGE('Assumptions (CSP)'!$AL$2:$AN$2)/10^9,0)</f>
        <v>0.07014972796</v>
      </c>
      <c r="AS3744" s="95">
        <f>IF($AP$3539&gt;0,'Assumptions (CSP)'!Y$11*Model!$AP$3539*AVERAGE('Assumptions (CSP)'!$AL$2:$AN$2)/10^9,0)</f>
        <v>0.04208983677</v>
      </c>
      <c r="AT3744" s="95">
        <f>IF($AP$3539&gt;0,'Assumptions (CSP)'!Z$11*Model!$AP$3539*AVERAGE('Assumptions (CSP)'!$AL$2:$AN$2)/10^9,0)</f>
        <v>0.04208983677</v>
      </c>
      <c r="AU3744" s="95">
        <f>IF($AP$3539&gt;0,'Assumptions (CSP)'!AA$11*Model!$AP$3539*AVERAGE('Assumptions (CSP)'!$AL$2:$AN$2)/10^9,0)</f>
        <v>0.02104491839</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0.07391780121</v>
      </c>
      <c r="AR3745" s="95">
        <f>IF($AQ$3539&gt;0,'Assumptions (CSP)'!W$11*Model!$AQ$3539*AVERAGE('Assumptions (CSP)'!$AM$2:$AO$2)/10^9,0)</f>
        <v>0.1182684819</v>
      </c>
      <c r="AS3745" s="95">
        <f>IF($AQ$3539&gt;0,'Assumptions (CSP)'!X$11*Model!$AQ$3539*AVERAGE('Assumptions (CSP)'!$AM$2:$AO$2)/10^9,0)</f>
        <v>0.07096108916</v>
      </c>
      <c r="AT3745" s="95">
        <f>IF($AQ$3539&gt;0,'Assumptions (CSP)'!Y$11*Model!$AQ$3539*AVERAGE('Assumptions (CSP)'!$AM$2:$AO$2)/10^9,0)</f>
        <v>0.0425766535</v>
      </c>
      <c r="AU3745" s="95">
        <f>IF($AQ$3539&gt;0,'Assumptions (CSP)'!Z$11*Model!$AQ$3539*AVERAGE('Assumptions (CSP)'!$AM$2:$AO$2)/10^9,0)</f>
        <v>0.0425766535</v>
      </c>
      <c r="AV3745" s="95">
        <f>IF($AQ$3539&gt;0,'Assumptions (CSP)'!AA$11*Model!$AQ$3539*AVERAGE('Assumptions (CSP)'!$AM$2:$AO$2)/10^9,0)</f>
        <v>0.02128832675</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0.07485755111</v>
      </c>
      <c r="AS3746" s="95">
        <f>IF($AR$3539&gt;0,'Assumptions (CSP)'!W$11*Model!$AR$3539*AVERAGE('Assumptions (CSP)'!$AN$2:$AP$2)/10^9,0)</f>
        <v>0.1197720818</v>
      </c>
      <c r="AT3746" s="95">
        <f>IF($AR$3539&gt;0,'Assumptions (CSP)'!X$11*Model!$AR$3539*AVERAGE('Assumptions (CSP)'!$AN$2:$AP$2)/10^9,0)</f>
        <v>0.07186324907</v>
      </c>
      <c r="AU3746" s="95">
        <f>IF($AR$3539&gt;0,'Assumptions (CSP)'!Y$11*Model!$AR$3539*AVERAGE('Assumptions (CSP)'!$AN$2:$AP$2)/10^9,0)</f>
        <v>0.04311794944</v>
      </c>
      <c r="AV3746" s="95">
        <f>IF($AR$3539&gt;0,'Assumptions (CSP)'!Z$11*Model!$AR$3539*AVERAGE('Assumptions (CSP)'!$AN$2:$AP$2)/10^9,0)</f>
        <v>0.04311794944</v>
      </c>
      <c r="AW3746" s="95">
        <f>IF($AR$3539&gt;0,'Assumptions (CSP)'!AA$11*Model!$AR$3539*AVERAGE('Assumptions (CSP)'!$AN$2:$AP$2)/10^9,0)</f>
        <v>0.02155897472</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0.07585176512</v>
      </c>
      <c r="AT3747" s="95">
        <f>IF($AS$3539&gt;0,'Assumptions (CSP)'!W$11*Model!$AS$3539*AVERAGE('Assumptions (CSP)'!$AO$2:$AQ$2)/10^9,0)</f>
        <v>0.1213628242</v>
      </c>
      <c r="AU3747" s="95">
        <f>IF($AS$3539&gt;0,'Assumptions (CSP)'!X$11*Model!$AS$3539*AVERAGE('Assumptions (CSP)'!$AO$2:$AQ$2)/10^9,0)</f>
        <v>0.07281769452</v>
      </c>
      <c r="AV3747" s="95">
        <f>IF($AS$3539&gt;0,'Assumptions (CSP)'!Y$11*Model!$AS$3539*AVERAGE('Assumptions (CSP)'!$AO$2:$AQ$2)/10^9,0)</f>
        <v>0.04369061671</v>
      </c>
      <c r="AW3747" s="95">
        <f>IF($AS$3539&gt;0,'Assumptions (CSP)'!Z$11*Model!$AS$3539*AVERAGE('Assumptions (CSP)'!$AO$2:$AQ$2)/10^9,0)</f>
        <v>0.04369061671</v>
      </c>
      <c r="AX3747" s="95">
        <f>IF($AS$3539&gt;0,'Assumptions (CSP)'!AA$11*Model!$AS$3539*AVERAGE('Assumptions (CSP)'!$AO$2:$AQ$2)/10^9,0)</f>
        <v>0.02184530835</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0.07688140671</v>
      </c>
      <c r="AU3748" s="95">
        <f>IF($AT$3539&gt;0,'Assumptions (CSP)'!W$11*Model!$AT$3539*AVERAGE('Assumptions (CSP)'!$AP$2:$AR$2)/10^9,0)</f>
        <v>0.1230102507</v>
      </c>
      <c r="AV3748" s="95">
        <f>IF($AT$3539&gt;0,'Assumptions (CSP)'!X$11*Model!$AT$3539*AVERAGE('Assumptions (CSP)'!$AP$2:$AR$2)/10^9,0)</f>
        <v>0.07380615044</v>
      </c>
      <c r="AW3748" s="95">
        <f>IF($AT$3539&gt;0,'Assumptions (CSP)'!Y$11*Model!$AT$3539*AVERAGE('Assumptions (CSP)'!$AP$2:$AR$2)/10^9,0)</f>
        <v>0.04428369026</v>
      </c>
      <c r="AX3748" s="95">
        <f>IF($AT$3539&gt;0,'Assumptions (CSP)'!Z$11*Model!$AT$3539*AVERAGE('Assumptions (CSP)'!$AP$2:$AR$2)/10^9,0)</f>
        <v>0.04428369026</v>
      </c>
      <c r="AY3748" s="95">
        <f>IF($AT$3539&gt;0,'Assumptions (CSP)'!AA$11*Model!$AT$3539*AVERAGE('Assumptions (CSP)'!$AP$2:$AR$2)/10^9,0)</f>
        <v>0.02214184513</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0.07803179272</v>
      </c>
      <c r="AV3749" s="95">
        <f>IF($AU$3539&gt;0,'Assumptions (CSP)'!W$11*Model!$AU$3539*AVERAGE('Assumptions (CSP)'!$AQ$2:$AS$2)/10^9,0)</f>
        <v>0.1248508684</v>
      </c>
      <c r="AW3749" s="95">
        <f>IF($AU$3539&gt;0,'Assumptions (CSP)'!X$11*Model!$AU$3539*AVERAGE('Assumptions (CSP)'!$AQ$2:$AS$2)/10^9,0)</f>
        <v>0.07491052102</v>
      </c>
      <c r="AX3749" s="95">
        <f>IF($AU$3539&gt;0,'Assumptions (CSP)'!Y$11*Model!$AU$3539*AVERAGE('Assumptions (CSP)'!$AQ$2:$AS$2)/10^9,0)</f>
        <v>0.04494631261</v>
      </c>
      <c r="AY3749" s="95">
        <f>IF($AU$3539&gt;0,'Assumptions (CSP)'!Z$11*Model!$AU$3539*AVERAGE('Assumptions (CSP)'!$AQ$2:$AS$2)/10^9,0)</f>
        <v>0.04494631261</v>
      </c>
      <c r="AZ3749" s="95">
        <f>IF($AU$3539&gt;0,'Assumptions (CSP)'!AA$11*Model!$AU$3539*AVERAGE('Assumptions (CSP)'!$AQ$2:$AS$2)/10^9,0)</f>
        <v>0.0224731563</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0.0792709096</v>
      </c>
      <c r="AW3750" s="95">
        <f>IF($AV$3539&gt;0,'Assumptions (CSP)'!W$11*Model!$AV$3539*AVERAGE('Assumptions (CSP)'!$AR$2:$AT$2)/10^9,0)</f>
        <v>0.1268334554</v>
      </c>
      <c r="AX3750" s="95">
        <f>IF($AV$3539&gt;0,'Assumptions (CSP)'!X$11*Model!$AV$3539*AVERAGE('Assumptions (CSP)'!$AR$2:$AT$2)/10^9,0)</f>
        <v>0.07610007322</v>
      </c>
      <c r="AY3750" s="95">
        <f>IF($AV$3539&gt;0,'Assumptions (CSP)'!Y$11*Model!$AV$3539*AVERAGE('Assumptions (CSP)'!$AR$2:$AT$2)/10^9,0)</f>
        <v>0.04566004393</v>
      </c>
      <c r="AZ3750" s="95">
        <f>IF($AV$3539&gt;0,'Assumptions (CSP)'!Z$11*Model!$AV$3539*AVERAGE('Assumptions (CSP)'!$AR$2:$AT$2)/10^9,0)</f>
        <v>0.04566004393</v>
      </c>
      <c r="BA3750" s="95">
        <f>IF($AV$3539&gt;0,'Assumptions (CSP)'!AA$11*Model!$AV$3539*AVERAGE('Assumptions (CSP)'!$AR$2:$AT$2)/10^9,0)</f>
        <v>0.02283002197</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0.08057829124</v>
      </c>
      <c r="AX3751" s="95">
        <f>IF($AW$3539&gt;0,'Assumptions (CSP)'!W$11*Model!$AW$3539*AVERAGE('Assumptions (CSP)'!$AS$2:$AU$2)/10^9,0)</f>
        <v>0.128925266</v>
      </c>
      <c r="AY3751" s="95">
        <f>IF($AW$3539&gt;0,'Assumptions (CSP)'!X$11*Model!$AW$3539*AVERAGE('Assumptions (CSP)'!$AS$2:$AU$2)/10^9,0)</f>
        <v>0.07735515959</v>
      </c>
      <c r="AZ3751" s="95">
        <f>IF($AW$3539&gt;0,'Assumptions (CSP)'!Y$11*Model!$AW$3539*AVERAGE('Assumptions (CSP)'!$AS$2:$AU$2)/10^9,0)</f>
        <v>0.04641309575</v>
      </c>
      <c r="BA3751" s="95">
        <f>IF($AW$3539&gt;0,'Assumptions (CSP)'!Z$11*Model!$AW$3539*AVERAGE('Assumptions (CSP)'!$AS$2:$AU$2)/10^9,0)</f>
        <v>0.04641309575</v>
      </c>
      <c r="BB3751" s="95">
        <f>IF($AW$3539&gt;0,'Assumptions (CSP)'!AA$11*Model!$AW$3539*AVERAGE('Assumptions (CSP)'!$AS$2:$AU$2)/10^9,0)</f>
        <v>0.02320654788</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0.08191983836</v>
      </c>
      <c r="AY3752" s="95">
        <f>IF($AX$3539&gt;0,'Assumptions (CSP)'!W$11*Model!$AX$3539*AVERAGE('Assumptions (CSP)'!$AT$2:$AV$2)/10^9,0)</f>
        <v>0.1310717414</v>
      </c>
      <c r="AZ3752" s="95">
        <f>IF($AX$3539&gt;0,'Assumptions (CSP)'!X$11*Model!$AX$3539*AVERAGE('Assumptions (CSP)'!$AT$2:$AV$2)/10^9,0)</f>
        <v>0.07864304482</v>
      </c>
      <c r="BA3752" s="95">
        <f>IF($AX$3539&gt;0,'Assumptions (CSP)'!Y$11*Model!$AX$3539*AVERAGE('Assumptions (CSP)'!$AT$2:$AV$2)/10^9,0)</f>
        <v>0.04718582689</v>
      </c>
      <c r="BB3752" s="95">
        <f>IF($AX$3539&gt;0,'Assumptions (CSP)'!Z$11*Model!$AX$3539*AVERAGE('Assumptions (CSP)'!$AT$2:$AV$2)/10^9,0)</f>
        <v>0.04718582689</v>
      </c>
      <c r="BC3752" s="95">
        <f>IF($AX$3539&gt;0,'Assumptions (CSP)'!AA$11*Model!$AX$3539*AVERAGE('Assumptions (CSP)'!$AT$2:$AV$2)/10^9,0)</f>
        <v>0.02359291345</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0.08330896982</v>
      </c>
      <c r="AZ3753" s="95">
        <f>IF($AY$3539&gt;0,'Assumptions (CSP)'!W$11*Model!$AY$3539*AVERAGE('Assumptions (CSP)'!$AU$2:$AW$2)/10^9,0)</f>
        <v>0.1332943517</v>
      </c>
      <c r="BA3753" s="95">
        <f>IF($AY$3539&gt;0,'Assumptions (CSP)'!X$11*Model!$AY$3539*AVERAGE('Assumptions (CSP)'!$AU$2:$AW$2)/10^9,0)</f>
        <v>0.07997661102</v>
      </c>
      <c r="BB3753" s="95">
        <f>IF($AY$3539&gt;0,'Assumptions (CSP)'!Y$11*Model!$AY$3539*AVERAGE('Assumptions (CSP)'!$AU$2:$AW$2)/10^9,0)</f>
        <v>0.04798596661</v>
      </c>
      <c r="BC3753" s="95">
        <f>IF($AY$3539&gt;0,'Assumptions (CSP)'!Z$11*Model!$AY$3539*AVERAGE('Assumptions (CSP)'!$AU$2:$AW$2)/10^9,0)</f>
        <v>0.04798596661</v>
      </c>
      <c r="BD3753" s="95">
        <f>IF($AY$3539&gt;0,'Assumptions (CSP)'!AA$11*Model!$AY$3539*AVERAGE('Assumptions (CSP)'!$AU$2:$AW$2)/10^9,0)</f>
        <v>0.02399298331</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0.08472060834</v>
      </c>
      <c r="BA3754" s="95">
        <f>IF($AZ$3539&gt;0,'Assumptions (CSP)'!W$11*Model!$AZ$3539*AVERAGE('Assumptions (CSP)'!$AV$2:$AX$2)/10^9,0)</f>
        <v>0.1355529733</v>
      </c>
      <c r="BB3754" s="95">
        <f>IF($AZ$3539&gt;0,'Assumptions (CSP)'!X$11*Model!$AZ$3539*AVERAGE('Assumptions (CSP)'!$AV$2:$AX$2)/10^9,0)</f>
        <v>0.08133178401</v>
      </c>
      <c r="BC3754" s="95">
        <f>IF($AZ$3539&gt;0,'Assumptions (CSP)'!Y$11*Model!$AZ$3539*AVERAGE('Assumptions (CSP)'!$AV$2:$AX$2)/10^9,0)</f>
        <v>0.0487990704</v>
      </c>
      <c r="BD3754" s="95">
        <f>IF($AZ$3539&gt;0,'Assumptions (CSP)'!Z$11*Model!$AZ$3539*AVERAGE('Assumptions (CSP)'!$AV$2:$AX$2)/10^9,0)</f>
        <v>0.0487990704</v>
      </c>
      <c r="BE3754" s="95">
        <f>IF($AZ$3539&gt;0,'Assumptions (CSP)'!AA$11*Model!$AZ$3539*AVERAGE('Assumptions (CSP)'!$AV$2:$AX$2)/10^9,0)</f>
        <v>0.0243995352</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0.08612816458</v>
      </c>
      <c r="BB3755" s="95">
        <f>IF($BA$3539&gt;0,'Assumptions (CSP)'!W$11*Model!$BA$3539*AVERAGE('Assumptions (CSP)'!$AW$2:$AY$2)/10^9,0)</f>
        <v>0.1378050633</v>
      </c>
      <c r="BC3755" s="95">
        <f>IF($BA$3539&gt;0,'Assumptions (CSP)'!X$11*Model!$BA$3539*AVERAGE('Assumptions (CSP)'!$AW$2:$AY$2)/10^9,0)</f>
        <v>0.082683038</v>
      </c>
      <c r="BD3755" s="95">
        <f>IF($BA$3539&gt;0,'Assumptions (CSP)'!Y$11*Model!$BA$3539*AVERAGE('Assumptions (CSP)'!$AW$2:$AY$2)/10^9,0)</f>
        <v>0.0496098228</v>
      </c>
      <c r="BE3755" s="95">
        <f>IF($BA$3539&gt;0,'Assumptions (CSP)'!Z$11*Model!$BA$3539*AVERAGE('Assumptions (CSP)'!$AW$2:$AY$2)/10^9,0)</f>
        <v>0.0496098228</v>
      </c>
      <c r="BF3755" s="95">
        <f>IF($BA$3539&gt;0,'Assumptions (CSP)'!AA$11*Model!$BA$3539*AVERAGE('Assumptions (CSP)'!$AW$2:$AY$2)/10^9,0)</f>
        <v>0.0248049114</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-0.05899830053</v>
      </c>
      <c r="X3758" s="95">
        <f>IF(Model!X3537+Model!X3538-Model!X3536-X3704+X3652&gt;0,(1-'Assumptions (CSP)'!W25)*(Model!X3537+Model!X3538-Model!X3536-Model!X3704+X3652)+X3704-X3599+X3600,Model!X3537+Model!X3538-Model!X3536-Model!X3704+X3652-X3599+X3600)</f>
        <v>-0.2256341333</v>
      </c>
      <c r="Y3758" s="95">
        <f>IF(Model!Y3537+Model!Y3538-Model!Y3536-Y3704+Y3652&gt;0,(1-'Assumptions (CSP)'!X25)*(Model!Y3537+Model!Y3538-Model!Y3536-Model!Y3704+Y3652)+Y3704-Y3599+Y3600,Model!Y3537+Model!Y3538-Model!Y3536-Model!Y3704+Y3652-Y3599+Y3600)</f>
        <v>-0.3830790524</v>
      </c>
      <c r="Z3758" s="95">
        <f>IF(Model!Z3537+Model!Z3538-Model!Z3536-Z3704+Z3652&gt;0,(1-'Assumptions (CSP)'!Y25)*(Model!Z3537+Model!Z3538-Model!Z3536-Model!Z3704+Z3652)+Z3704-Z3599+Z3600,Model!Z3537+Model!Z3538-Model!Z3536-Model!Z3704+Z3652-Z3599+Z3600)</f>
        <v>-0.5329281137</v>
      </c>
      <c r="AA3758" s="95">
        <f>IF(Model!AA3537+Model!AA3538-Model!AA3536-AA3704+AA3652&gt;0,(1-'Assumptions (CSP)'!Z25)*(Model!AA3537+Model!AA3538-Model!AA3536-Model!AA3704+AA3652)+AA3704-AA3599+AA3600,Model!AA3537+Model!AA3538-Model!AA3536-Model!AA3704+AA3652-AA3599+AA3600)</f>
        <v>-0.5858526111</v>
      </c>
      <c r="AB3758" s="95">
        <f>IF(Model!AB3537+Model!AB3538-Model!AB3536-AB3704+AB3652&gt;0,(1-'Assumptions (CSP)'!AA25)*(Model!AB3537+Model!AB3538-Model!AB3536-Model!AB3704+AB3652)+AB3704-AB3599+AB3600,Model!AB3537+Model!AB3538-Model!AB3536-Model!AB3704+AB3652-AB3599+AB3600)</f>
        <v>-0.6399988588</v>
      </c>
      <c r="AC3758" s="95">
        <f>IF(Model!AC3537+Model!AC3538-Model!AC3536-AC3704+AC3652&gt;0,(1-'Assumptions (CSP)'!AB25)*(Model!AC3537+Model!AC3538-Model!AC3536-Model!AC3704+AC3652)+AC3704-AC3599+AC3600,Model!AC3537+Model!AC3538-Model!AC3536-Model!AC3704+AC3652-AC3599+AC3600)</f>
        <v>-0.6667860719</v>
      </c>
      <c r="AD3758" s="95">
        <f>IF(Model!AD3537+Model!AD3538-Model!AD3536-AD3704+AD3652&gt;0,(1-'Assumptions (CSP)'!AC25)*(Model!AD3537+Model!AD3538-Model!AD3536-Model!AD3704+AD3652)+AD3704-AD3599+AD3600,Model!AD3537+Model!AD3538-Model!AD3536-Model!AD3704+AD3652-AD3599+AD3600)</f>
        <v>-0.6667028822</v>
      </c>
      <c r="AE3758" s="95">
        <f>IF(Model!AE3537+Model!AE3538-Model!AE3536-AE3704+AE3652&gt;0,(1-'Assumptions (CSP)'!AD25)*(Model!AE3537+Model!AE3538-Model!AE3536-Model!AE3704+AE3652)+AE3704-AE3599+AE3600,Model!AE3537+Model!AE3538-Model!AE3536-Model!AE3704+AE3652-AE3599+AE3600)</f>
        <v>-0.6689922176</v>
      </c>
      <c r="AF3758" s="95">
        <f>IF(Model!AF3537+Model!AF3538-Model!AF3536-AF3704+AF3652&gt;0,(1-'Assumptions (CSP)'!AE25)*(Model!AF3537+Model!AF3538-Model!AF3536-Model!AF3704+AF3652)+AF3704-AF3599+AF3600,Model!AF3537+Model!AF3538-Model!AF3536-Model!AF3704+AF3652-AF3599+AF3600)</f>
        <v>-0.6711365179</v>
      </c>
      <c r="AG3758" s="95">
        <f>IF(Model!AG3537+Model!AG3538-Model!AG3536-AG3704+AG3652&gt;0,(1-'Assumptions (CSP)'!AF25)*(Model!AG3537+Model!AG3538-Model!AG3536-Model!AG3704+AG3652)+AG3704-AG3599+AG3600,Model!AG3537+Model!AG3538-Model!AG3536-Model!AG3704+AG3652-AG3599+AG3600)</f>
        <v>-0.6742604279</v>
      </c>
      <c r="AH3758" s="95">
        <f>IF(Model!AH3537+Model!AH3538-Model!AH3536-AH3704+AH3652&gt;0,(1-'Assumptions (CSP)'!AG25)*(Model!AH3537+Model!AH3538-Model!AH3536-Model!AH3704+AH3652)+AH3704-AH3599+AH3600,Model!AH3537+Model!AH3538-Model!AH3536-Model!AH3704+AH3652-AH3599+AH3600)</f>
        <v>-0.6810485876</v>
      </c>
      <c r="AI3758" s="95">
        <f>IF(Model!AI3537+Model!AI3538-Model!AI3536-AI3704+AI3652&gt;0,(1-'Assumptions (CSP)'!AH25)*(Model!AI3537+Model!AI3538-Model!AI3536-Model!AI3704+AI3652)+AI3704-AI3599+AI3600,Model!AI3537+Model!AI3538-Model!AI3536-Model!AI3704+AI3652-AI3599+AI3600)</f>
        <v>-0.690029127</v>
      </c>
      <c r="AJ3758" s="95">
        <f>IF(Model!AJ3537+Model!AJ3538-Model!AJ3536-AJ3704+AJ3652&gt;0,(1-'Assumptions (CSP)'!AI25)*(Model!AJ3537+Model!AJ3538-Model!AJ3536-Model!AJ3704+AJ3652)+AJ3704-AJ3599+AJ3600,Model!AJ3537+Model!AJ3538-Model!AJ3536-Model!AJ3704+AJ3652-AJ3599+AJ3600)</f>
        <v>-0.7009118779</v>
      </c>
      <c r="AK3758" s="95">
        <f>IF(Model!AK3537+Model!AK3538-Model!AK3536-AK3704+AK3652&gt;0,(1-'Assumptions (CSP)'!AJ25)*(Model!AK3537+Model!AK3538-Model!AK3536-Model!AK3704+AK3652)+AK3704-AK3599+AK3600,Model!AK3537+Model!AK3538-Model!AK3536-Model!AK3704+AK3652-AK3599+AK3600)</f>
        <v>-0.7132047327</v>
      </c>
      <c r="AL3758" s="95">
        <f>IF(Model!AL3537+Model!AL3538-Model!AL3536-AL3704+AL3652&gt;0,(1-'Assumptions (CSP)'!AK25)*(Model!AL3537+Model!AL3538-Model!AL3536-Model!AL3704+AL3652)+AL3704-AL3599+AL3600,Model!AL3537+Model!AL3538-Model!AL3536-Model!AL3704+AL3652-AL3599+AL3600)</f>
        <v>-0.7277444454</v>
      </c>
      <c r="AM3758" s="95">
        <f>IF(Model!AM3537+Model!AM3538-Model!AM3536-AM3704+AM3652&gt;0,(1-'Assumptions (CSP)'!AL25)*(Model!AM3537+Model!AM3538-Model!AM3536-Model!AM3704+AM3652)+AM3704-AM3599+AM3600,Model!AM3537+Model!AM3538-Model!AM3536-Model!AM3704+AM3652-AM3599+AM3600)</f>
        <v>-0.7167734392</v>
      </c>
      <c r="AN3758" s="95">
        <f>IF(Model!AN3537+Model!AN3538-Model!AN3536-AN3704+AN3652&gt;0,(1-'Assumptions (CSP)'!AM25)*(Model!AN3537+Model!AN3538-Model!AN3536-Model!AN3704+AN3652)+AN3704-AN3599+AN3600,Model!AN3537+Model!AN3538-Model!AN3536-Model!AN3704+AN3652-AN3599+AN3600)</f>
        <v>-0.7087417687</v>
      </c>
      <c r="AO3758" s="95">
        <f>IF(Model!AO3537+Model!AO3538-Model!AO3536-AO3704+AO3652&gt;0,(1-'Assumptions (CSP)'!AN25)*(Model!AO3537+Model!AO3538-Model!AO3536-Model!AO3704+AO3652)+AO3704-AO3599+AO3600,Model!AO3537+Model!AO3538-Model!AO3536-Model!AO3704+AO3652-AO3599+AO3600)</f>
        <v>-0.7024608479</v>
      </c>
      <c r="AP3758" s="95">
        <f>IF(Model!AP3537+Model!AP3538-Model!AP3536-AP3704+AP3652&gt;0,(1-'Assumptions (CSP)'!AO25)*(Model!AP3537+Model!AP3538-Model!AP3536-Model!AP3704+AP3652)+AP3704-AP3599+AP3600,Model!AP3537+Model!AP3538-Model!AP3536-Model!AP3704+AP3652-AP3599+AP3600)</f>
        <v>-0.6984897331</v>
      </c>
      <c r="AQ3758" s="95">
        <f>IF(Model!AQ3537+Model!AQ3538-Model!AQ3536-AQ3704+AQ3652&gt;0,(1-'Assumptions (CSP)'!AP25)*(Model!AQ3537+Model!AQ3538-Model!AQ3536-Model!AQ3704+AQ3652)+AQ3704-AQ3599+AQ3600,Model!AQ3537+Model!AQ3538-Model!AQ3536-Model!AQ3704+AQ3652-AQ3599+AQ3600)</f>
        <v>-0.6967772606</v>
      </c>
      <c r="AR3758" s="95">
        <f>IF(Model!AR3537+Model!AR3538-Model!AR3536-AR3704+AR3652&gt;0,(1-'Assumptions (CSP)'!AQ25)*(Model!AR3537+Model!AR3538-Model!AR3536-Model!AR3704+AR3652)+AR3704-AR3599+AR3600,Model!AR3537+Model!AR3538-Model!AR3536-Model!AR3704+AR3652-AR3599+AR3600)</f>
        <v>-0.6973944792</v>
      </c>
      <c r="AS3758" s="95">
        <f>IF(Model!AS3537+Model!AS3538-Model!AS3536-AS3704+AS3652&gt;0,(1-'Assumptions (CSP)'!AR25)*(Model!AS3537+Model!AS3538-Model!AS3536-Model!AS3704+AS3652)+AS3704-AS3599+AS3600,Model!AS3537+Model!AS3538-Model!AS3536-Model!AS3704+AS3652-AS3599+AS3600)</f>
        <v>-0.7001755206</v>
      </c>
      <c r="AT3758" s="95">
        <f>IF(Model!AT3537+Model!AT3538-Model!AT3536-AT3704+AT3652&gt;0,(1-'Assumptions (CSP)'!AS25)*(Model!AT3537+Model!AT3538-Model!AT3536-Model!AT3704+AT3652)+AT3704-AT3599+AT3600,Model!AT3537+Model!AT3538-Model!AT3536-Model!AT3704+AT3652-AT3599+AT3600)</f>
        <v>-0.7045823381</v>
      </c>
      <c r="AU3758" s="95">
        <f>IF(Model!AU3537+Model!AU3538-Model!AU3536-AU3704+AU3652&gt;0,(1-'Assumptions (CSP)'!AT25)*(Model!AU3537+Model!AU3538-Model!AU3536-Model!AU3704+AU3652)+AU3704-AU3599+AU3600,Model!AU3537+Model!AU3538-Model!AU3536-Model!AU3704+AU3652-AU3599+AU3600)</f>
        <v>-0.7101154751</v>
      </c>
      <c r="AV3758" s="95">
        <f>IF(Model!AV3537+Model!AV3538-Model!AV3536-AV3704+AV3652&gt;0,(1-'Assumptions (CSP)'!AU25)*(Model!AV3537+Model!AV3538-Model!AV3536-Model!AV3704+AV3652)+AV3704-AV3599+AV3600,Model!AV3537+Model!AV3538-Model!AV3536-Model!AV3704+AV3652-AV3599+AV3600)</f>
        <v>-0.717278238</v>
      </c>
      <c r="AW3758" s="95">
        <f>IF(Model!AW3537+Model!AW3538-Model!AW3536-AW3704+AW3652&gt;0,(1-'Assumptions (CSP)'!AV25)*(Model!AW3537+Model!AW3538-Model!AW3536-Model!AW3704+AW3652)+AW3704-AW3599+AW3600,Model!AW3537+Model!AW3538-Model!AW3536-Model!AW3704+AW3652-AW3599+AW3600)</f>
        <v>-0.7269269606</v>
      </c>
      <c r="AX3758" s="95">
        <f>IF(Model!AX3537+Model!AX3538-Model!AX3536-AX3704+AX3652&gt;0,(1-'Assumptions (CSP)'!AW25)*(Model!AX3537+Model!AX3538-Model!AX3536-Model!AX3704+AX3652)+AX3704-AX3599+AX3600,Model!AX3537+Model!AX3538-Model!AX3536-Model!AX3704+AX3652-AX3599+AX3600)</f>
        <v>-0.7365590253</v>
      </c>
      <c r="AY3758" s="95">
        <f>IF(Model!AY3537+Model!AY3538-Model!AY3536-AY3704+AY3652&gt;0,(1-'Assumptions (CSP)'!AX25)*(Model!AY3537+Model!AY3538-Model!AY3536-Model!AY3704+AY3652)+AY3704-AY3599+AY3600,Model!AY3537+Model!AY3538-Model!AY3536-Model!AY3704+AY3652-AY3599+AY3600)</f>
        <v>-0.683229424</v>
      </c>
      <c r="AZ3758" s="95">
        <f>IF(Model!AZ3537+Model!AZ3538-Model!AZ3536-AZ3704+AZ3652&gt;0,(1-'Assumptions (CSP)'!AY25)*(Model!AZ3537+Model!AZ3538-Model!AZ3536-Model!AZ3704+AZ3652)+AZ3704-AZ3599+AZ3600,Model!AZ3537+Model!AZ3538-Model!AZ3536-Model!AZ3704+AZ3652-AZ3599+AZ3600)</f>
        <v>-0.6330676211</v>
      </c>
      <c r="BA3758" s="95">
        <f>IF(Model!BA3537+Model!BA3538-Model!BA3536-BA3704+BA3652&gt;0,(1-'Assumptions (CSP)'!AZ25)*(Model!BA3537+Model!BA3538-Model!BA3536-Model!BA3704+BA3652)+BA3704-BA3599+BA3600,Model!BA3537+Model!BA3538-Model!BA3536-Model!BA3704+BA3652-BA3599+BA3600)</f>
        <v>-0.5845094661</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-0.0000001421798864</v>
      </c>
      <c r="Y3759" s="402">
        <f>IF(Model!Y3537+Model!Y3538-Model!Y3536-Y3704+Y3652&gt;0,'Assumptions (CSP)'!X25*(Model!Y3537+Model!Y3538-Model!Y3536-Model!Y3704+Y3652)-'Assumptions (CSP)'!X26*Model!Y3535/10^3,-'Assumptions (Coal)'!X24*Model!Y3535/10^3)</f>
        <v>-0.0000002843597729</v>
      </c>
      <c r="Z3759" s="402">
        <f>IF(Model!Z3537+Model!Z3538-Model!Z3536-Z3704+Z3652&gt;0,'Assumptions (CSP)'!Y25*(Model!Z3537+Model!Z3538-Model!Z3536-Model!Z3704+Z3652)-'Assumptions (CSP)'!Y26*Model!Z3535/10^3,-'Assumptions (Coal)'!Y24*Model!Z3535/10^3)</f>
        <v>-0.0000004265396593</v>
      </c>
      <c r="AA3759" s="402">
        <f>IF(Model!AA3537+Model!AA3538-Model!AA3536-AA3704+AA3652&gt;0,'Assumptions (CSP)'!Z25*(Model!AA3537+Model!AA3538-Model!AA3536-Model!AA3704+AA3652)-'Assumptions (CSP)'!Z26*Model!AA3535/10^3,-'Assumptions (Coal)'!Z24*Model!AA3535/10^3)</f>
        <v>-0.0000005687195458</v>
      </c>
      <c r="AB3759" s="402">
        <f>IF(Model!AB3537+Model!AB3538-Model!AB3536-AB3704+AB3652&gt;0,'Assumptions (CSP)'!AA25*(Model!AB3537+Model!AB3538-Model!AB3536-Model!AB3704+AB3652)-'Assumptions (CSP)'!AA26*Model!AB3535/10^3,-'Assumptions (Coal)'!AA24*Model!AB3535/10^3)</f>
        <v>-0.0000007108994322</v>
      </c>
      <c r="AC3759" s="402">
        <f>IF(Model!AC3537+Model!AC3538-Model!AC3536-AC3704+AC3652&gt;0,'Assumptions (CSP)'!AB25*(Model!AC3537+Model!AC3538-Model!AC3536-Model!AC3704+AC3652)-'Assumptions (CSP)'!AB26*Model!AC3535/10^3,-'Assumptions (Coal)'!AB24*Model!AC3535/10^3)</f>
        <v>-0.0000008530793186</v>
      </c>
      <c r="AD3759" s="402">
        <f>IF(Model!AD3537+Model!AD3538-Model!AD3536-AD3704+AD3652&gt;0,'Assumptions (CSP)'!AC25*(Model!AD3537+Model!AD3538-Model!AD3536-Model!AD3704+AD3652)-'Assumptions (CSP)'!AC26*Model!AD3535/10^3,-'Assumptions (Coal)'!AC24*Model!AD3535/10^3)</f>
        <v>-0.0000009952592051</v>
      </c>
      <c r="AE3759" s="402">
        <f>IF(Model!AE3537+Model!AE3538-Model!AE3536-AE3704+AE3652&gt;0,'Assumptions (CSP)'!AD25*(Model!AE3537+Model!AE3538-Model!AE3536-Model!AE3704+AE3652)-'Assumptions (CSP)'!AD26*Model!AE3535/10^3,-'Assumptions (Coal)'!AD24*Model!AE3535/10^3)</f>
        <v>-0.000001137439092</v>
      </c>
      <c r="AF3759" s="402">
        <f>IF(Model!AF3537+Model!AF3538-Model!AF3536-AF3704+AF3652&gt;0,'Assumptions (CSP)'!AE25*(Model!AF3537+Model!AF3538-Model!AF3536-Model!AF3704+AF3652)-'Assumptions (CSP)'!AE26*Model!AF3535/10^3,-'Assumptions (Coal)'!AE24*Model!AF3535/10^3)</f>
        <v>-0.000001279618978</v>
      </c>
      <c r="AG3759" s="402">
        <f>IF(Model!AG3537+Model!AG3538-Model!AG3536-AG3704+AG3652&gt;0,'Assumptions (CSP)'!AF25*(Model!AG3537+Model!AG3538-Model!AG3536-Model!AG3704+AG3652)-'Assumptions (CSP)'!AF26*Model!AG3535/10^3,-'Assumptions (Coal)'!AF24*Model!AG3535/10^3)</f>
        <v>-0.000001421798864</v>
      </c>
      <c r="AH3759" s="402">
        <f>IF(Model!AH3537+Model!AH3538-Model!AH3536-AH3704+AH3652&gt;0,'Assumptions (CSP)'!AG25*(Model!AH3537+Model!AH3538-Model!AH3536-Model!AH3704+AH3652)-'Assumptions (CSP)'!AG26*Model!AH3535/10^3,-'Assumptions (Coal)'!AG24*Model!AH3535/10^3)</f>
        <v>-0.000001563978751</v>
      </c>
      <c r="AI3759" s="402">
        <f>IF(Model!AI3537+Model!AI3538-Model!AI3536-AI3704+AI3652&gt;0,'Assumptions (CSP)'!AH25*(Model!AI3537+Model!AI3538-Model!AI3536-Model!AI3704+AI3652)-'Assumptions (CSP)'!AH26*Model!AI3535/10^3,-'Assumptions (Coal)'!AH24*Model!AI3535/10^3)</f>
        <v>-0.000001706158637</v>
      </c>
      <c r="AJ3759" s="402">
        <f>IF(Model!AJ3537+Model!AJ3538-Model!AJ3536-AJ3704+AJ3652&gt;0,'Assumptions (CSP)'!AI25*(Model!AJ3537+Model!AJ3538-Model!AJ3536-Model!AJ3704+AJ3652)-'Assumptions (CSP)'!AI26*Model!AJ3535/10^3,-'Assumptions (Coal)'!AI24*Model!AJ3535/10^3)</f>
        <v>-0.000001848338524</v>
      </c>
      <c r="AK3759" s="402">
        <f>IF(Model!AK3537+Model!AK3538-Model!AK3536-AK3704+AK3652&gt;0,'Assumptions (CSP)'!AJ25*(Model!AK3537+Model!AK3538-Model!AK3536-Model!AK3704+AK3652)-'Assumptions (CSP)'!AJ26*Model!AK3535/10^3,-'Assumptions (Coal)'!AJ24*Model!AK3535/10^3)</f>
        <v>-0.00000199051841</v>
      </c>
      <c r="AL3759" s="402">
        <f>IF(Model!AL3537+Model!AL3538-Model!AL3536-AL3704+AL3652&gt;0,'Assumptions (CSP)'!AK25*(Model!AL3537+Model!AL3538-Model!AL3536-Model!AL3704+AL3652)-'Assumptions (CSP)'!AK26*Model!AL3535/10^3,-'Assumptions (Coal)'!AK24*Model!AL3535/10^3)</f>
        <v>-0.000002132698297</v>
      </c>
      <c r="AM3759" s="402">
        <f>IF(Model!AM3537+Model!AM3538-Model!AM3536-AM3704+AM3652&gt;0,'Assumptions (CSP)'!AL25*(Model!AM3537+Model!AM3538-Model!AM3536-Model!AM3704+AM3652)-'Assumptions (CSP)'!AL26*Model!AM3535/10^3,-'Assumptions (Coal)'!AL24*Model!AM3535/10^3)</f>
        <v>-0.000002274878183</v>
      </c>
      <c r="AN3759" s="402">
        <f>IF(Model!AN3537+Model!AN3538-Model!AN3536-AN3704+AN3652&gt;0,'Assumptions (CSP)'!AM25*(Model!AN3537+Model!AN3538-Model!AN3536-Model!AN3704+AN3652)-'Assumptions (CSP)'!AM26*Model!AN3535/10^3,-'Assumptions (Coal)'!AM24*Model!AN3535/10^3)</f>
        <v>-0.000002417058069</v>
      </c>
      <c r="AO3759" s="402">
        <f>IF(Model!AO3537+Model!AO3538-Model!AO3536-AO3704+AO3652&gt;0,'Assumptions (CSP)'!AN25*(Model!AO3537+Model!AO3538-Model!AO3536-Model!AO3704+AO3652)-'Assumptions (CSP)'!AN26*Model!AO3535/10^3,-'Assumptions (Coal)'!AN24*Model!AO3535/10^3)</f>
        <v>-0.000002559237956</v>
      </c>
      <c r="AP3759" s="402">
        <f>IF(Model!AP3537+Model!AP3538-Model!AP3536-AP3704+AP3652&gt;0,'Assumptions (CSP)'!AO25*(Model!AP3537+Model!AP3538-Model!AP3536-Model!AP3704+AP3652)-'Assumptions (CSP)'!AO26*Model!AP3535/10^3,-'Assumptions (Coal)'!AO24*Model!AP3535/10^3)</f>
        <v>-0.000002701417842</v>
      </c>
      <c r="AQ3759" s="402">
        <f>IF(Model!AQ3537+Model!AQ3538-Model!AQ3536-AQ3704+AQ3652&gt;0,'Assumptions (CSP)'!AP25*(Model!AQ3537+Model!AQ3538-Model!AQ3536-Model!AQ3704+AQ3652)-'Assumptions (CSP)'!AP26*Model!AQ3535/10^3,-'Assumptions (Coal)'!AP24*Model!AQ3535/10^3)</f>
        <v>-0.000002843597729</v>
      </c>
      <c r="AR3759" s="402">
        <f>IF(Model!AR3537+Model!AR3538-Model!AR3536-AR3704+AR3652&gt;0,'Assumptions (CSP)'!AQ25*(Model!AR3537+Model!AR3538-Model!AR3536-Model!AR3704+AR3652)-'Assumptions (CSP)'!AQ26*Model!AR3535/10^3,-'Assumptions (Coal)'!AQ24*Model!AR3535/10^3)</f>
        <v>-0.000002985777615</v>
      </c>
      <c r="AS3759" s="402">
        <f>IF(Model!AS3537+Model!AS3538-Model!AS3536-AS3704+AS3652&gt;0,'Assumptions (CSP)'!AR25*(Model!AS3537+Model!AS3538-Model!AS3536-Model!AS3704+AS3652)-'Assumptions (CSP)'!AR26*Model!AS3535/10^3,-'Assumptions (Coal)'!AR24*Model!AS3535/10^3)</f>
        <v>-0.000003127957502</v>
      </c>
      <c r="AT3759" s="402">
        <f>IF(Model!AT3537+Model!AT3538-Model!AT3536-AT3704+AT3652&gt;0,'Assumptions (CSP)'!AS25*(Model!AT3537+Model!AT3538-Model!AT3536-Model!AT3704+AT3652)-'Assumptions (CSP)'!AS26*Model!AT3535/10^3,-'Assumptions (Coal)'!AS24*Model!AT3535/10^3)</f>
        <v>-0.000003270137388</v>
      </c>
      <c r="AU3759" s="402">
        <f>IF(Model!AU3537+Model!AU3538-Model!AU3536-AU3704+AU3652&gt;0,'Assumptions (CSP)'!AT25*(Model!AU3537+Model!AU3538-Model!AU3536-Model!AU3704+AU3652)-'Assumptions (CSP)'!AT26*Model!AU3535/10^3,-'Assumptions (Coal)'!AT24*Model!AU3535/10^3)</f>
        <v>-0.000003412317275</v>
      </c>
      <c r="AV3759" s="402">
        <f>IF(Model!AV3537+Model!AV3538-Model!AV3536-AV3704+AV3652&gt;0,'Assumptions (CSP)'!AU25*(Model!AV3537+Model!AV3538-Model!AV3536-Model!AV3704+AV3652)-'Assumptions (CSP)'!AU26*Model!AV3535/10^3,-'Assumptions (Coal)'!AU24*Model!AV3535/10^3)</f>
        <v>-0.000003554497161</v>
      </c>
      <c r="AW3759" s="402">
        <f>IF(Model!AW3537+Model!AW3538-Model!AW3536-AW3704+AW3652&gt;0,'Assumptions (CSP)'!AV25*(Model!AW3537+Model!AW3538-Model!AW3536-Model!AW3704+AW3652)-'Assumptions (CSP)'!AV26*Model!AW3535/10^3,-'Assumptions (Coal)'!AV24*Model!AW3535/10^3)</f>
        <v>-0.000003696677047</v>
      </c>
      <c r="AX3759" s="402">
        <f>IF(Model!AX3537+Model!AX3538-Model!AX3536-AX3704+AX3652&gt;0,'Assumptions (CSP)'!AW25*(Model!AX3537+Model!AX3538-Model!AX3536-Model!AX3704+AX3652)-'Assumptions (CSP)'!AW26*Model!AX3535/10^3,-'Assumptions (Coal)'!AW24*Model!AX3535/10^3)</f>
        <v>-0.000003838856934</v>
      </c>
      <c r="AY3759" s="402">
        <f>IF(Model!AY3537+Model!AY3538-Model!AY3536-AY3704+AY3652&gt;0,'Assumptions (CSP)'!AX25*(Model!AY3537+Model!AY3538-Model!AY3536-Model!AY3704+AY3652)-'Assumptions (CSP)'!AX26*Model!AY3535/10^3,-'Assumptions (Coal)'!AX24*Model!AY3535/10^3)</f>
        <v>-0.00000398103682</v>
      </c>
      <c r="AZ3759" s="402">
        <f>IF(Model!AZ3537+Model!AZ3538-Model!AZ3536-AZ3704+AZ3652&gt;0,'Assumptions (CSP)'!AY25*(Model!AZ3537+Model!AZ3538-Model!AZ3536-Model!AZ3704+AZ3652)-'Assumptions (CSP)'!AY26*Model!AZ3535/10^3,-'Assumptions (Coal)'!AY24*Model!AZ3535/10^3)</f>
        <v>-0.000004123216707</v>
      </c>
      <c r="BA3759" s="402">
        <f>IF(Model!BA3537+Model!BA3538-Model!BA3536-BA3704+BA3652&gt;0,'Assumptions (CSP)'!AZ25*(Model!BA3537+Model!BA3538-Model!BA3536-Model!BA3704+BA3652)-'Assumptions (CSP)'!AZ26*Model!BA3535/10^3,-'Assumptions (Coal)'!AZ24*Model!BA3535/10^3)</f>
        <v>-0.000004265396593</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0.3392172022</v>
      </c>
      <c r="Y3760" s="292">
        <f>Y3539*'Assumptions (CSP)'!$V$24/1000000000</f>
        <v>0.3392172022</v>
      </c>
      <c r="Z3760" s="292">
        <f>Z3539*'Assumptions (CSP)'!$V$24/1000000000</f>
        <v>0.3392172022</v>
      </c>
      <c r="AA3760" s="292">
        <f>AA3539*'Assumptions (CSP)'!$V$24/1000000000</f>
        <v>0.3392172022</v>
      </c>
      <c r="AB3760" s="292">
        <f>AB3539*'Assumptions (CSP)'!$V$24/1000000000</f>
        <v>0.3392172022</v>
      </c>
      <c r="AC3760" s="292">
        <f>AC3539*'Assumptions (CSP)'!$V$24/1000000000</f>
        <v>0.3392172022</v>
      </c>
      <c r="AD3760" s="292">
        <f>AD3539*'Assumptions (CSP)'!$V$24/1000000000</f>
        <v>0.3392172022</v>
      </c>
      <c r="AE3760" s="292">
        <f>AE3539*'Assumptions (CSP)'!$V$24/1000000000</f>
        <v>0.3392172022</v>
      </c>
      <c r="AF3760" s="292">
        <f>AF3539*'Assumptions (CSP)'!$V$24/1000000000</f>
        <v>0.3392172022</v>
      </c>
      <c r="AG3760" s="292">
        <f>AG3539*'Assumptions (CSP)'!$V$24/1000000000</f>
        <v>0.3392172022</v>
      </c>
      <c r="AH3760" s="292">
        <f>AH3539*'Assumptions (CSP)'!$V$24/1000000000</f>
        <v>0.3392172022</v>
      </c>
      <c r="AI3760" s="292">
        <f>AI3539*'Assumptions (CSP)'!$V$24/1000000000</f>
        <v>0.3392172022</v>
      </c>
      <c r="AJ3760" s="292">
        <f>AJ3539*'Assumptions (CSP)'!$V$24/1000000000</f>
        <v>0.3392172022</v>
      </c>
      <c r="AK3760" s="292">
        <f>AK3539*'Assumptions (CSP)'!$V$24/1000000000</f>
        <v>0.3392172022</v>
      </c>
      <c r="AL3760" s="292">
        <f>AL3539*'Assumptions (CSP)'!$V$24/1000000000</f>
        <v>0.3392172022</v>
      </c>
      <c r="AM3760" s="292">
        <f>AM3539*'Assumptions (CSP)'!$V$24/1000000000</f>
        <v>0.3392172022</v>
      </c>
      <c r="AN3760" s="292">
        <f>AN3539*'Assumptions (CSP)'!$V$24/1000000000</f>
        <v>0.3392172022</v>
      </c>
      <c r="AO3760" s="292">
        <f>AO3539*'Assumptions (CSP)'!$V$24/1000000000</f>
        <v>0.3392172022</v>
      </c>
      <c r="AP3760" s="292">
        <f>AP3539*'Assumptions (CSP)'!$V$24/1000000000</f>
        <v>0.3392172022</v>
      </c>
      <c r="AQ3760" s="292">
        <f>AQ3539*'Assumptions (CSP)'!$V$24/1000000000</f>
        <v>0.3392172022</v>
      </c>
      <c r="AR3760" s="292">
        <f>AR3539*'Assumptions (CSP)'!$V$24/1000000000</f>
        <v>0.3392172022</v>
      </c>
      <c r="AS3760" s="292">
        <f>AS3539*'Assumptions (CSP)'!$V$24/1000000000</f>
        <v>0.3392172022</v>
      </c>
      <c r="AT3760" s="292">
        <f>AT3539*'Assumptions (CSP)'!$V$24/1000000000</f>
        <v>0.3392172022</v>
      </c>
      <c r="AU3760" s="292">
        <f>AU3539*'Assumptions (CSP)'!$V$24/1000000000</f>
        <v>0.3392172022</v>
      </c>
      <c r="AV3760" s="292">
        <f>AV3539*'Assumptions (CSP)'!$V$24/1000000000</f>
        <v>0.3392172022</v>
      </c>
      <c r="AW3760" s="292">
        <f>AW3539*'Assumptions (CSP)'!$V$24/1000000000</f>
        <v>0.3392172022</v>
      </c>
      <c r="AX3760" s="292">
        <f>AX3539*'Assumptions (CSP)'!$V$24/1000000000</f>
        <v>0.3392172022</v>
      </c>
      <c r="AY3760" s="292">
        <f>AY3539*'Assumptions (CSP)'!$V$24/1000000000</f>
        <v>0.3392172022</v>
      </c>
      <c r="AZ3760" s="292">
        <f>AZ3539*'Assumptions (CSP)'!$V$24/1000000000</f>
        <v>0.3392172022</v>
      </c>
      <c r="BA3760" s="292">
        <f>BA3539*'Assumptions (CSP)'!$V$24/1000000000</f>
        <v>0.3392172022</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738871.0</v>
      </c>
      <c r="C22" s="428">
        <v>773006.7</v>
      </c>
      <c r="D22" s="428">
        <v>787257.8</v>
      </c>
      <c r="E22" s="428">
        <v>829764.4</v>
      </c>
      <c r="F22" s="428">
        <v>906321.0</v>
      </c>
      <c r="G22" s="428">
        <v>986401.3</v>
      </c>
      <c r="H22" s="428">
        <v>1085294.9</v>
      </c>
      <c r="I22" s="428">
        <v>1178583.1</v>
      </c>
      <c r="J22" s="428">
        <v>1237394.9</v>
      </c>
      <c r="K22" s="428">
        <v>1163401.3</v>
      </c>
      <c r="L22" s="428">
        <v>1237196.8</v>
      </c>
      <c r="M22" s="428">
        <v>1331220.6</v>
      </c>
      <c r="N22" s="428">
        <v>1411378.7</v>
      </c>
      <c r="O22" s="428">
        <v>1502249.8</v>
      </c>
      <c r="P22" s="428">
        <v>1572818.4</v>
      </c>
      <c r="Q22" s="428">
        <v>1568457.0</v>
      </c>
      <c r="R22" s="428">
        <v>1565632.2</v>
      </c>
      <c r="S22" s="428">
        <v>1665631.8</v>
      </c>
      <c r="T22" s="428">
        <v>1802511.2</v>
      </c>
      <c r="U22" s="428">
        <v>1886956.1</v>
      </c>
      <c r="V22" s="235">
        <f t="shared" ref="V22:AZ22" si="22">U22*(1+V14)</f>
        <v>1961759.206</v>
      </c>
      <c r="W22" s="235">
        <f t="shared" si="22"/>
        <v>2039527.672</v>
      </c>
      <c r="X22" s="235">
        <f t="shared" si="22"/>
        <v>2120379.051</v>
      </c>
      <c r="Y22" s="235">
        <f t="shared" si="22"/>
        <v>2204435.558</v>
      </c>
      <c r="Z22" s="235">
        <f t="shared" si="22"/>
        <v>2291824.25</v>
      </c>
      <c r="AA22" s="235">
        <f t="shared" si="22"/>
        <v>2382677.223</v>
      </c>
      <c r="AB22" s="235">
        <f t="shared" si="22"/>
        <v>2477131.809</v>
      </c>
      <c r="AC22" s="235">
        <f t="shared" si="22"/>
        <v>2575330.782</v>
      </c>
      <c r="AD22" s="235">
        <f t="shared" si="22"/>
        <v>2677422.58</v>
      </c>
      <c r="AE22" s="235">
        <f t="shared" si="22"/>
        <v>2783561.522</v>
      </c>
      <c r="AF22" s="235">
        <f t="shared" si="22"/>
        <v>2893908.046</v>
      </c>
      <c r="AG22" s="235">
        <f t="shared" si="22"/>
        <v>3008628.95</v>
      </c>
      <c r="AH22" s="235">
        <f t="shared" si="22"/>
        <v>3127897.644</v>
      </c>
      <c r="AI22" s="235">
        <f t="shared" si="22"/>
        <v>3251894.412</v>
      </c>
      <c r="AJ22" s="235">
        <f t="shared" si="22"/>
        <v>3380806.686</v>
      </c>
      <c r="AK22" s="235">
        <f t="shared" si="22"/>
        <v>3514829.326</v>
      </c>
      <c r="AL22" s="235">
        <f t="shared" si="22"/>
        <v>3654164.921</v>
      </c>
      <c r="AM22" s="235">
        <f t="shared" si="22"/>
        <v>3799024.085</v>
      </c>
      <c r="AN22" s="235">
        <f t="shared" si="22"/>
        <v>3949625.787</v>
      </c>
      <c r="AO22" s="235">
        <f t="shared" si="22"/>
        <v>4106197.673</v>
      </c>
      <c r="AP22" s="235">
        <f t="shared" si="22"/>
        <v>4268976.414</v>
      </c>
      <c r="AQ22" s="235">
        <f t="shared" si="22"/>
        <v>4438208.064</v>
      </c>
      <c r="AR22" s="235">
        <f t="shared" si="22"/>
        <v>4614148.43</v>
      </c>
      <c r="AS22" s="235">
        <f t="shared" si="22"/>
        <v>4797063.46</v>
      </c>
      <c r="AT22" s="235">
        <f t="shared" si="22"/>
        <v>4987229.646</v>
      </c>
      <c r="AU22" s="235">
        <f t="shared" si="22"/>
        <v>5184934.44</v>
      </c>
      <c r="AV22" s="235">
        <f t="shared" si="22"/>
        <v>5390476.688</v>
      </c>
      <c r="AW22" s="235">
        <f t="shared" si="22"/>
        <v>5604167.084</v>
      </c>
      <c r="AX22" s="235">
        <f t="shared" si="22"/>
        <v>5826328.64</v>
      </c>
      <c r="AY22" s="235">
        <f t="shared" si="22"/>
        <v>6057297.17</v>
      </c>
      <c r="AZ22" s="235">
        <f t="shared" si="22"/>
        <v>6297421.803</v>
      </c>
    </row>
    <row r="23" ht="15.75" customHeight="1">
      <c r="A23" s="61" t="s">
        <v>480</v>
      </c>
      <c r="B23" s="426">
        <f t="shared" ref="B23:AZ23" si="23">B$22*$S$18/B$18</f>
        <v>1020087.066</v>
      </c>
      <c r="C23" s="426">
        <f t="shared" si="23"/>
        <v>1044308.859</v>
      </c>
      <c r="D23" s="426">
        <f t="shared" si="23"/>
        <v>1047000.76</v>
      </c>
      <c r="E23" s="426">
        <f t="shared" si="23"/>
        <v>1083411.432</v>
      </c>
      <c r="F23" s="426">
        <f t="shared" si="23"/>
        <v>1152346.799</v>
      </c>
      <c r="G23" s="426">
        <f t="shared" si="23"/>
        <v>1216279.333</v>
      </c>
      <c r="H23" s="426">
        <f t="shared" si="23"/>
        <v>1298911.974</v>
      </c>
      <c r="I23" s="426">
        <f t="shared" si="23"/>
        <v>1373661.211</v>
      </c>
      <c r="J23" s="426">
        <f t="shared" si="23"/>
        <v>1414689.954</v>
      </c>
      <c r="K23" s="426">
        <f t="shared" si="23"/>
        <v>1320031.402</v>
      </c>
      <c r="L23" s="426">
        <f t="shared" si="23"/>
        <v>1387593.11</v>
      </c>
      <c r="M23" s="426">
        <f t="shared" si="23"/>
        <v>1462496.346</v>
      </c>
      <c r="N23" s="426">
        <f t="shared" si="23"/>
        <v>1521381.407</v>
      </c>
      <c r="O23" s="426">
        <f t="shared" si="23"/>
        <v>1591406.931</v>
      </c>
      <c r="P23" s="426">
        <f t="shared" si="23"/>
        <v>1635893.749</v>
      </c>
      <c r="Q23" s="426">
        <f t="shared" si="23"/>
        <v>1614544.519</v>
      </c>
      <c r="R23" s="426">
        <f t="shared" si="23"/>
        <v>1595122.76</v>
      </c>
      <c r="S23" s="426">
        <f t="shared" si="23"/>
        <v>1665631.8</v>
      </c>
      <c r="T23" s="426">
        <f t="shared" si="23"/>
        <v>1759647.067</v>
      </c>
      <c r="U23" s="422">
        <f t="shared" si="23"/>
        <v>1806834.361</v>
      </c>
      <c r="V23" s="429">
        <f t="shared" si="23"/>
        <v>1842515.673</v>
      </c>
      <c r="W23" s="429">
        <f t="shared" si="23"/>
        <v>1878901.618</v>
      </c>
      <c r="X23" s="429">
        <f t="shared" si="23"/>
        <v>1916006.111</v>
      </c>
      <c r="Y23" s="429">
        <f t="shared" si="23"/>
        <v>1953843.343</v>
      </c>
      <c r="Z23" s="429">
        <f t="shared" si="23"/>
        <v>1992427.783</v>
      </c>
      <c r="AA23" s="429">
        <f t="shared" si="23"/>
        <v>2031774.188</v>
      </c>
      <c r="AB23" s="429">
        <f t="shared" si="23"/>
        <v>2071897.604</v>
      </c>
      <c r="AC23" s="429">
        <f t="shared" si="23"/>
        <v>2112813.377</v>
      </c>
      <c r="AD23" s="429">
        <f t="shared" si="23"/>
        <v>2154537.153</v>
      </c>
      <c r="AE23" s="429">
        <f t="shared" si="23"/>
        <v>2197084.888</v>
      </c>
      <c r="AF23" s="429">
        <f t="shared" si="23"/>
        <v>2240472.856</v>
      </c>
      <c r="AG23" s="429">
        <f t="shared" si="23"/>
        <v>2284717.647</v>
      </c>
      <c r="AH23" s="429">
        <f t="shared" si="23"/>
        <v>2329836.183</v>
      </c>
      <c r="AI23" s="429">
        <f t="shared" si="23"/>
        <v>2375845.719</v>
      </c>
      <c r="AJ23" s="429">
        <f t="shared" si="23"/>
        <v>2422763.85</v>
      </c>
      <c r="AK23" s="429">
        <f t="shared" si="23"/>
        <v>2470608.519</v>
      </c>
      <c r="AL23" s="429">
        <f t="shared" si="23"/>
        <v>2519398.022</v>
      </c>
      <c r="AM23" s="429">
        <f t="shared" si="23"/>
        <v>2569151.02</v>
      </c>
      <c r="AN23" s="429">
        <f t="shared" si="23"/>
        <v>2619886.538</v>
      </c>
      <c r="AO23" s="429">
        <f t="shared" si="23"/>
        <v>2671623.979</v>
      </c>
      <c r="AP23" s="429">
        <f t="shared" si="23"/>
        <v>2724383.13</v>
      </c>
      <c r="AQ23" s="429">
        <f t="shared" si="23"/>
        <v>2778184.168</v>
      </c>
      <c r="AR23" s="429">
        <f t="shared" si="23"/>
        <v>2833047.666</v>
      </c>
      <c r="AS23" s="429">
        <f t="shared" si="23"/>
        <v>2888994.607</v>
      </c>
      <c r="AT23" s="429">
        <f t="shared" si="23"/>
        <v>2946046.387</v>
      </c>
      <c r="AU23" s="429">
        <f t="shared" si="23"/>
        <v>3004224.824</v>
      </c>
      <c r="AV23" s="429">
        <f t="shared" si="23"/>
        <v>3063552.167</v>
      </c>
      <c r="AW23" s="429">
        <f t="shared" si="23"/>
        <v>3124051.104</v>
      </c>
      <c r="AX23" s="429">
        <f t="shared" si="23"/>
        <v>3185744.772</v>
      </c>
      <c r="AY23" s="429">
        <f t="shared" si="23"/>
        <v>3248656.766</v>
      </c>
      <c r="AZ23" s="429">
        <f t="shared" si="23"/>
        <v>3312811.143</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20.944499</v>
      </c>
      <c r="C28" s="433">
        <v>21.319622</v>
      </c>
      <c r="D28" s="433">
        <v>21.690325</v>
      </c>
      <c r="E28" s="433">
        <v>22.030931</v>
      </c>
      <c r="F28" s="433">
        <v>22.394023</v>
      </c>
      <c r="G28" s="433">
        <v>22.778123</v>
      </c>
      <c r="H28" s="433">
        <v>23.35958</v>
      </c>
      <c r="I28" s="433">
        <v>23.831983</v>
      </c>
      <c r="J28" s="433">
        <v>24.309039</v>
      </c>
      <c r="K28" s="433">
        <v>24.801761</v>
      </c>
      <c r="L28" s="433">
        <v>25.257114</v>
      </c>
      <c r="M28" s="433">
        <v>25.646227</v>
      </c>
      <c r="N28" s="433">
        <v>26.08962</v>
      </c>
      <c r="O28" s="433">
        <v>26.489464</v>
      </c>
      <c r="P28" s="433">
        <v>26.977142</v>
      </c>
      <c r="Q28" s="433">
        <v>27.486814</v>
      </c>
      <c r="R28" s="433">
        <v>27.937492</v>
      </c>
      <c r="S28" s="433">
        <v>28.322717</v>
      </c>
      <c r="T28" s="433">
        <v>28.701845</v>
      </c>
      <c r="U28" s="253">
        <f>(V28+T28)/2</f>
        <v>29.15297225</v>
      </c>
      <c r="V28" s="433">
        <v>29.60409949</v>
      </c>
      <c r="W28" s="253">
        <f t="shared" ref="W28:AE28" si="35">($AF28-$V28)*0.1+V28</f>
        <v>30.11753772</v>
      </c>
      <c r="X28" s="253">
        <f t="shared" si="35"/>
        <v>30.63097595</v>
      </c>
      <c r="Y28" s="253">
        <f t="shared" si="35"/>
        <v>31.14441418</v>
      </c>
      <c r="Z28" s="253">
        <f t="shared" si="35"/>
        <v>31.65785241</v>
      </c>
      <c r="AA28" s="253">
        <f t="shared" si="35"/>
        <v>32.17129064</v>
      </c>
      <c r="AB28" s="253">
        <f t="shared" si="35"/>
        <v>32.68472887</v>
      </c>
      <c r="AC28" s="253">
        <f t="shared" si="35"/>
        <v>33.1981671</v>
      </c>
      <c r="AD28" s="253">
        <f t="shared" si="35"/>
        <v>33.71160533</v>
      </c>
      <c r="AE28" s="253">
        <f t="shared" si="35"/>
        <v>34.22504356</v>
      </c>
      <c r="AF28" s="433">
        <v>34.73848179</v>
      </c>
      <c r="AG28" s="253">
        <f t="shared" ref="AG28:AO28" si="36">($AP28-$AF28)*0.1+AF28</f>
        <v>35.2662249</v>
      </c>
      <c r="AH28" s="253">
        <f t="shared" si="36"/>
        <v>35.793968</v>
      </c>
      <c r="AI28" s="253">
        <f t="shared" si="36"/>
        <v>36.32171111</v>
      </c>
      <c r="AJ28" s="253">
        <f t="shared" si="36"/>
        <v>36.84945421</v>
      </c>
      <c r="AK28" s="253">
        <f t="shared" si="36"/>
        <v>37.37719732</v>
      </c>
      <c r="AL28" s="253">
        <f t="shared" si="36"/>
        <v>37.90494042</v>
      </c>
      <c r="AM28" s="253">
        <f t="shared" si="36"/>
        <v>38.43268353</v>
      </c>
      <c r="AN28" s="253">
        <f t="shared" si="36"/>
        <v>38.96042663</v>
      </c>
      <c r="AO28" s="253">
        <f t="shared" si="36"/>
        <v>39.48816974</v>
      </c>
      <c r="AP28" s="433">
        <v>40.01591284</v>
      </c>
      <c r="AQ28" s="253">
        <f t="shared" ref="AQ28:AY28" si="37">($AZ28-$AP28)*0.1+AP28</f>
        <v>40.62383008</v>
      </c>
      <c r="AR28" s="253">
        <f t="shared" si="37"/>
        <v>41.23174733</v>
      </c>
      <c r="AS28" s="253">
        <f t="shared" si="37"/>
        <v>41.83966457</v>
      </c>
      <c r="AT28" s="253">
        <f t="shared" si="37"/>
        <v>42.44758181</v>
      </c>
      <c r="AU28" s="253">
        <f t="shared" si="37"/>
        <v>43.05549906</v>
      </c>
      <c r="AV28" s="253">
        <f t="shared" si="37"/>
        <v>43.6634163</v>
      </c>
      <c r="AW28" s="253">
        <f t="shared" si="37"/>
        <v>44.27133354</v>
      </c>
      <c r="AX28" s="253">
        <f t="shared" si="37"/>
        <v>44.87925078</v>
      </c>
      <c r="AY28" s="253">
        <f t="shared" si="37"/>
        <v>45.48716803</v>
      </c>
      <c r="AZ28" s="433">
        <v>46.09508527</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0.19682</v>
      </c>
      <c r="C3" s="440">
        <v>0.17592</v>
      </c>
      <c r="D3" s="440">
        <v>0.233779</v>
      </c>
      <c r="E3" s="440">
        <v>0.224901</v>
      </c>
      <c r="F3" s="440">
        <v>0.19886</v>
      </c>
      <c r="G3" s="440">
        <v>0.164445</v>
      </c>
      <c r="H3" s="440">
        <v>0.151233</v>
      </c>
      <c r="I3" s="440">
        <v>0.165489</v>
      </c>
      <c r="J3" s="440">
        <v>0.171573</v>
      </c>
      <c r="K3" s="440">
        <v>0.171453</v>
      </c>
      <c r="L3" s="440">
        <v>0.195021</v>
      </c>
      <c r="M3" s="440">
        <v>0.189642</v>
      </c>
      <c r="N3" s="440">
        <v>0.165874</v>
      </c>
      <c r="O3" s="440">
        <v>0.17809</v>
      </c>
      <c r="P3" s="440">
        <v>0.19118</v>
      </c>
      <c r="Q3" s="440">
        <v>0.182097</v>
      </c>
      <c r="R3" s="440">
        <v>0.169242</v>
      </c>
      <c r="S3" s="440">
        <v>0.169482</v>
      </c>
      <c r="T3" s="168">
        <f t="shared" ref="T3:AY3" si="1">$S$3+(T$1-$S$1)/($AZ$1-$S$1)*($AZ$3-$S$3)</f>
        <v>0.170960237</v>
      </c>
      <c r="U3" s="168">
        <f t="shared" si="1"/>
        <v>0.172438474</v>
      </c>
      <c r="V3" s="168">
        <f t="shared" si="1"/>
        <v>0.173916711</v>
      </c>
      <c r="W3" s="168">
        <f t="shared" si="1"/>
        <v>0.175394948</v>
      </c>
      <c r="X3" s="168">
        <f t="shared" si="1"/>
        <v>0.176873185</v>
      </c>
      <c r="Y3" s="168">
        <f t="shared" si="1"/>
        <v>0.1783514219</v>
      </c>
      <c r="Z3" s="168">
        <f t="shared" si="1"/>
        <v>0.1798296589</v>
      </c>
      <c r="AA3" s="168">
        <f t="shared" si="1"/>
        <v>0.1813078959</v>
      </c>
      <c r="AB3" s="168">
        <f t="shared" si="1"/>
        <v>0.1827861329</v>
      </c>
      <c r="AC3" s="168">
        <f t="shared" si="1"/>
        <v>0.1842643699</v>
      </c>
      <c r="AD3" s="168">
        <f t="shared" si="1"/>
        <v>0.1857426069</v>
      </c>
      <c r="AE3" s="168">
        <f t="shared" si="1"/>
        <v>0.1872208439</v>
      </c>
      <c r="AF3" s="168">
        <f t="shared" si="1"/>
        <v>0.1886990809</v>
      </c>
      <c r="AG3" s="168">
        <f t="shared" si="1"/>
        <v>0.1901773179</v>
      </c>
      <c r="AH3" s="168">
        <f t="shared" si="1"/>
        <v>0.1916555549</v>
      </c>
      <c r="AI3" s="168">
        <f t="shared" si="1"/>
        <v>0.1931337918</v>
      </c>
      <c r="AJ3" s="168">
        <f t="shared" si="1"/>
        <v>0.1946120288</v>
      </c>
      <c r="AK3" s="168">
        <f t="shared" si="1"/>
        <v>0.1960902658</v>
      </c>
      <c r="AL3" s="168">
        <f t="shared" si="1"/>
        <v>0.1975685028</v>
      </c>
      <c r="AM3" s="168">
        <f t="shared" si="1"/>
        <v>0.1990467398</v>
      </c>
      <c r="AN3" s="168">
        <f t="shared" si="1"/>
        <v>0.2005249768</v>
      </c>
      <c r="AO3" s="168">
        <f t="shared" si="1"/>
        <v>0.2020032138</v>
      </c>
      <c r="AP3" s="168">
        <f t="shared" si="1"/>
        <v>0.2034814508</v>
      </c>
      <c r="AQ3" s="168">
        <f t="shared" si="1"/>
        <v>0.2049596878</v>
      </c>
      <c r="AR3" s="168">
        <f t="shared" si="1"/>
        <v>0.2064379248</v>
      </c>
      <c r="AS3" s="168">
        <f t="shared" si="1"/>
        <v>0.2079161618</v>
      </c>
      <c r="AT3" s="168">
        <f t="shared" si="1"/>
        <v>0.2093943987</v>
      </c>
      <c r="AU3" s="168">
        <f t="shared" si="1"/>
        <v>0.2108726357</v>
      </c>
      <c r="AV3" s="168">
        <f t="shared" si="1"/>
        <v>0.2123508727</v>
      </c>
      <c r="AW3" s="168">
        <f t="shared" si="1"/>
        <v>0.2138291097</v>
      </c>
      <c r="AX3" s="168">
        <f t="shared" si="1"/>
        <v>0.2153073467</v>
      </c>
      <c r="AY3" s="168">
        <f t="shared" si="1"/>
        <v>0.2167855837</v>
      </c>
      <c r="AZ3" s="205">
        <v>0.218263820689655</v>
      </c>
    </row>
    <row r="4">
      <c r="A4" s="439" t="s">
        <v>487</v>
      </c>
      <c r="B4" s="441"/>
      <c r="C4" s="441"/>
      <c r="D4" s="441"/>
      <c r="E4" s="441"/>
      <c r="F4" s="441"/>
      <c r="G4" s="441"/>
      <c r="H4" s="441"/>
      <c r="I4" s="441"/>
      <c r="J4" s="441"/>
      <c r="K4" s="441"/>
      <c r="L4" s="441"/>
      <c r="M4" s="441"/>
      <c r="N4" s="441"/>
      <c r="O4" s="441"/>
      <c r="P4" s="441"/>
      <c r="Q4" s="441"/>
      <c r="R4" s="442">
        <v>0.0841213135648583</v>
      </c>
      <c r="S4" s="168">
        <f t="shared" ref="S4:AY4" si="2">$R$4+(S$1-$R$1)/($AZ$1-$R$1)*($AZ$4-$R$4)</f>
        <v>0.08467799873</v>
      </c>
      <c r="T4" s="168">
        <f t="shared" si="2"/>
        <v>0.08523468389</v>
      </c>
      <c r="U4" s="168">
        <f t="shared" si="2"/>
        <v>0.08579136905</v>
      </c>
      <c r="V4" s="168">
        <f t="shared" si="2"/>
        <v>0.08634805422</v>
      </c>
      <c r="W4" s="168">
        <f t="shared" si="2"/>
        <v>0.08690473938</v>
      </c>
      <c r="X4" s="168">
        <f t="shared" si="2"/>
        <v>0.08746142454</v>
      </c>
      <c r="Y4" s="168">
        <f t="shared" si="2"/>
        <v>0.08801810971</v>
      </c>
      <c r="Z4" s="168">
        <f t="shared" si="2"/>
        <v>0.08857479487</v>
      </c>
      <c r="AA4" s="168">
        <f t="shared" si="2"/>
        <v>0.08913148003</v>
      </c>
      <c r="AB4" s="168">
        <f t="shared" si="2"/>
        <v>0.0896881652</v>
      </c>
      <c r="AC4" s="168">
        <f t="shared" si="2"/>
        <v>0.09024485036</v>
      </c>
      <c r="AD4" s="168">
        <f t="shared" si="2"/>
        <v>0.09080153552</v>
      </c>
      <c r="AE4" s="168">
        <f t="shared" si="2"/>
        <v>0.09135822069</v>
      </c>
      <c r="AF4" s="168">
        <f t="shared" si="2"/>
        <v>0.09191490585</v>
      </c>
      <c r="AG4" s="168">
        <f t="shared" si="2"/>
        <v>0.09247159101</v>
      </c>
      <c r="AH4" s="168">
        <f t="shared" si="2"/>
        <v>0.09302827618</v>
      </c>
      <c r="AI4" s="168">
        <f t="shared" si="2"/>
        <v>0.09358496134</v>
      </c>
      <c r="AJ4" s="168">
        <f t="shared" si="2"/>
        <v>0.0941416465</v>
      </c>
      <c r="AK4" s="168">
        <f t="shared" si="2"/>
        <v>0.09469833167</v>
      </c>
      <c r="AL4" s="168">
        <f t="shared" si="2"/>
        <v>0.09525501683</v>
      </c>
      <c r="AM4" s="168">
        <f t="shared" si="2"/>
        <v>0.09581170199</v>
      </c>
      <c r="AN4" s="168">
        <f t="shared" si="2"/>
        <v>0.09636838716</v>
      </c>
      <c r="AO4" s="168">
        <f t="shared" si="2"/>
        <v>0.09692507232</v>
      </c>
      <c r="AP4" s="168">
        <f t="shared" si="2"/>
        <v>0.09748175748</v>
      </c>
      <c r="AQ4" s="168">
        <f t="shared" si="2"/>
        <v>0.09803844265</v>
      </c>
      <c r="AR4" s="168">
        <f t="shared" si="2"/>
        <v>0.09859512781</v>
      </c>
      <c r="AS4" s="168">
        <f t="shared" si="2"/>
        <v>0.09915181297</v>
      </c>
      <c r="AT4" s="168">
        <f t="shared" si="2"/>
        <v>0.09970849814</v>
      </c>
      <c r="AU4" s="168">
        <f t="shared" si="2"/>
        <v>0.1002651833</v>
      </c>
      <c r="AV4" s="168">
        <f t="shared" si="2"/>
        <v>0.1008218685</v>
      </c>
      <c r="AW4" s="168">
        <f t="shared" si="2"/>
        <v>0.1013785536</v>
      </c>
      <c r="AX4" s="168">
        <f t="shared" si="2"/>
        <v>0.1019352388</v>
      </c>
      <c r="AY4" s="168">
        <f t="shared" si="2"/>
        <v>0.102491924</v>
      </c>
      <c r="AZ4" s="443">
        <f>Inputs!H18</f>
        <v>0.1030486091</v>
      </c>
    </row>
    <row r="5">
      <c r="A5" s="439" t="s">
        <v>488</v>
      </c>
      <c r="B5" s="441"/>
      <c r="C5" s="441"/>
      <c r="D5" s="441"/>
      <c r="E5" s="441"/>
      <c r="F5" s="441"/>
      <c r="G5" s="441"/>
      <c r="H5" s="441"/>
      <c r="I5" s="441"/>
      <c r="J5" s="441"/>
      <c r="K5" s="441"/>
      <c r="L5" s="441"/>
      <c r="M5" s="441"/>
      <c r="N5" s="441"/>
      <c r="O5" s="441"/>
      <c r="P5" s="441"/>
      <c r="Q5" s="441"/>
      <c r="R5" s="442">
        <v>0.0964776864351417</v>
      </c>
      <c r="S5" s="168">
        <f t="shared" ref="S5:AY5" si="3">$R$5+(S$1-$R$1)/($AZ$1-$R$1)*($AZ$5-$R$5)</f>
        <v>0.09593613655</v>
      </c>
      <c r="T5" s="168">
        <f t="shared" si="3"/>
        <v>0.09539458666</v>
      </c>
      <c r="U5" s="168">
        <f t="shared" si="3"/>
        <v>0.09485303677</v>
      </c>
      <c r="V5" s="168">
        <f t="shared" si="3"/>
        <v>0.09431148688</v>
      </c>
      <c r="W5" s="168">
        <f t="shared" si="3"/>
        <v>0.09376993699</v>
      </c>
      <c r="X5" s="168">
        <f t="shared" si="3"/>
        <v>0.0932283871</v>
      </c>
      <c r="Y5" s="168">
        <f t="shared" si="3"/>
        <v>0.09268683721</v>
      </c>
      <c r="Z5" s="168">
        <f t="shared" si="3"/>
        <v>0.09214528732</v>
      </c>
      <c r="AA5" s="168">
        <f t="shared" si="3"/>
        <v>0.09160373744</v>
      </c>
      <c r="AB5" s="168">
        <f t="shared" si="3"/>
        <v>0.09106218755</v>
      </c>
      <c r="AC5" s="168">
        <f t="shared" si="3"/>
        <v>0.09052063766</v>
      </c>
      <c r="AD5" s="168">
        <f t="shared" si="3"/>
        <v>0.08997908777</v>
      </c>
      <c r="AE5" s="168">
        <f t="shared" si="3"/>
        <v>0.08943753788</v>
      </c>
      <c r="AF5" s="168">
        <f t="shared" si="3"/>
        <v>0.08889598799</v>
      </c>
      <c r="AG5" s="168">
        <f t="shared" si="3"/>
        <v>0.0883544381</v>
      </c>
      <c r="AH5" s="168">
        <f t="shared" si="3"/>
        <v>0.08781288821</v>
      </c>
      <c r="AI5" s="168">
        <f t="shared" si="3"/>
        <v>0.08727133832</v>
      </c>
      <c r="AJ5" s="168">
        <f t="shared" si="3"/>
        <v>0.08672978844</v>
      </c>
      <c r="AK5" s="168">
        <f t="shared" si="3"/>
        <v>0.08618823855</v>
      </c>
      <c r="AL5" s="168">
        <f t="shared" si="3"/>
        <v>0.08564668866</v>
      </c>
      <c r="AM5" s="168">
        <f t="shared" si="3"/>
        <v>0.08510513877</v>
      </c>
      <c r="AN5" s="168">
        <f t="shared" si="3"/>
        <v>0.08456358888</v>
      </c>
      <c r="AO5" s="168">
        <f t="shared" si="3"/>
        <v>0.08402203899</v>
      </c>
      <c r="AP5" s="168">
        <f t="shared" si="3"/>
        <v>0.0834804891</v>
      </c>
      <c r="AQ5" s="168">
        <f t="shared" si="3"/>
        <v>0.08293893921</v>
      </c>
      <c r="AR5" s="168">
        <f t="shared" si="3"/>
        <v>0.08239738933</v>
      </c>
      <c r="AS5" s="168">
        <f t="shared" si="3"/>
        <v>0.08185583944</v>
      </c>
      <c r="AT5" s="168">
        <f t="shared" si="3"/>
        <v>0.08131428955</v>
      </c>
      <c r="AU5" s="168">
        <f t="shared" si="3"/>
        <v>0.08077273966</v>
      </c>
      <c r="AV5" s="168">
        <f t="shared" si="3"/>
        <v>0.08023118977</v>
      </c>
      <c r="AW5" s="168">
        <f t="shared" si="3"/>
        <v>0.07968963988</v>
      </c>
      <c r="AX5" s="168">
        <f t="shared" si="3"/>
        <v>0.07914808999</v>
      </c>
      <c r="AY5" s="168">
        <f t="shared" si="3"/>
        <v>0.0786065401</v>
      </c>
      <c r="AZ5" s="443">
        <f>Inputs!H19</f>
        <v>0.07806499021</v>
      </c>
    </row>
    <row r="6">
      <c r="A6" s="439" t="s">
        <v>489</v>
      </c>
      <c r="B6" s="444">
        <v>0.200025</v>
      </c>
      <c r="C6" s="444">
        <v>0.213389</v>
      </c>
      <c r="D6" s="444">
        <v>0.216915</v>
      </c>
      <c r="E6" s="444">
        <v>0.212686</v>
      </c>
      <c r="F6" s="444">
        <v>0.197423</v>
      </c>
      <c r="G6" s="444">
        <v>0.1903</v>
      </c>
      <c r="H6" s="444">
        <v>0.170587</v>
      </c>
      <c r="I6" s="444">
        <v>0.205049</v>
      </c>
      <c r="J6" s="444">
        <v>0.197875</v>
      </c>
      <c r="K6" s="444">
        <v>0.196905</v>
      </c>
      <c r="L6" s="444">
        <v>0.233911</v>
      </c>
      <c r="M6" s="444">
        <v>0.205559</v>
      </c>
      <c r="N6" s="444">
        <v>0.17483</v>
      </c>
      <c r="O6" s="444">
        <v>0.21225</v>
      </c>
      <c r="P6" s="444">
        <v>0.242475</v>
      </c>
      <c r="Q6" s="444">
        <v>0.218847</v>
      </c>
      <c r="R6" s="445">
        <f t="shared" ref="R6:AZ6" si="4">sum(R4:R5)</f>
        <v>0.180599</v>
      </c>
      <c r="S6" s="445">
        <f t="shared" si="4"/>
        <v>0.1806141353</v>
      </c>
      <c r="T6" s="445">
        <f t="shared" si="4"/>
        <v>0.1806292705</v>
      </c>
      <c r="U6" s="445">
        <f t="shared" si="4"/>
        <v>0.1806444058</v>
      </c>
      <c r="V6" s="445">
        <f t="shared" si="4"/>
        <v>0.1806595411</v>
      </c>
      <c r="W6" s="445">
        <f t="shared" si="4"/>
        <v>0.1806746764</v>
      </c>
      <c r="X6" s="445">
        <f t="shared" si="4"/>
        <v>0.1806898116</v>
      </c>
      <c r="Y6" s="445">
        <f t="shared" si="4"/>
        <v>0.1807049469</v>
      </c>
      <c r="Z6" s="445">
        <f t="shared" si="4"/>
        <v>0.1807200822</v>
      </c>
      <c r="AA6" s="445">
        <f t="shared" si="4"/>
        <v>0.1807352175</v>
      </c>
      <c r="AB6" s="445">
        <f t="shared" si="4"/>
        <v>0.1807503527</v>
      </c>
      <c r="AC6" s="445">
        <f t="shared" si="4"/>
        <v>0.180765488</v>
      </c>
      <c r="AD6" s="445">
        <f t="shared" si="4"/>
        <v>0.1807806233</v>
      </c>
      <c r="AE6" s="445">
        <f t="shared" si="4"/>
        <v>0.1807957586</v>
      </c>
      <c r="AF6" s="445">
        <f t="shared" si="4"/>
        <v>0.1808108938</v>
      </c>
      <c r="AG6" s="445">
        <f t="shared" si="4"/>
        <v>0.1808260291</v>
      </c>
      <c r="AH6" s="445">
        <f t="shared" si="4"/>
        <v>0.1808411644</v>
      </c>
      <c r="AI6" s="445">
        <f t="shared" si="4"/>
        <v>0.1808562997</v>
      </c>
      <c r="AJ6" s="445">
        <f t="shared" si="4"/>
        <v>0.1808714349</v>
      </c>
      <c r="AK6" s="445">
        <f t="shared" si="4"/>
        <v>0.1808865702</v>
      </c>
      <c r="AL6" s="445">
        <f t="shared" si="4"/>
        <v>0.1809017055</v>
      </c>
      <c r="AM6" s="445">
        <f t="shared" si="4"/>
        <v>0.1809168408</v>
      </c>
      <c r="AN6" s="445">
        <f t="shared" si="4"/>
        <v>0.180931976</v>
      </c>
      <c r="AO6" s="445">
        <f t="shared" si="4"/>
        <v>0.1809471113</v>
      </c>
      <c r="AP6" s="445">
        <f t="shared" si="4"/>
        <v>0.1809622466</v>
      </c>
      <c r="AQ6" s="445">
        <f t="shared" si="4"/>
        <v>0.1809773819</v>
      </c>
      <c r="AR6" s="445">
        <f t="shared" si="4"/>
        <v>0.1809925171</v>
      </c>
      <c r="AS6" s="445">
        <f t="shared" si="4"/>
        <v>0.1810076524</v>
      </c>
      <c r="AT6" s="445">
        <f t="shared" si="4"/>
        <v>0.1810227877</v>
      </c>
      <c r="AU6" s="445">
        <f t="shared" si="4"/>
        <v>0.181037923</v>
      </c>
      <c r="AV6" s="445">
        <f t="shared" si="4"/>
        <v>0.1810530582</v>
      </c>
      <c r="AW6" s="445">
        <f t="shared" si="4"/>
        <v>0.1810681935</v>
      </c>
      <c r="AX6" s="445">
        <f t="shared" si="4"/>
        <v>0.1810833288</v>
      </c>
      <c r="AY6" s="445">
        <f t="shared" si="4"/>
        <v>0.1810984641</v>
      </c>
      <c r="AZ6" s="445">
        <f t="shared" si="4"/>
        <v>0.1811135993</v>
      </c>
    </row>
    <row r="7">
      <c r="A7" s="439" t="s">
        <v>490</v>
      </c>
      <c r="B7" s="444">
        <v>2.477371</v>
      </c>
      <c r="C7" s="444">
        <v>2.370531</v>
      </c>
      <c r="D7" s="444">
        <v>2.320655</v>
      </c>
      <c r="E7" s="444">
        <v>2.19562</v>
      </c>
      <c r="F7" s="444">
        <v>2.157514</v>
      </c>
      <c r="G7" s="444">
        <v>1.673595</v>
      </c>
      <c r="H7" s="444">
        <v>1.63232</v>
      </c>
      <c r="I7" s="444">
        <v>1.654258</v>
      </c>
      <c r="J7" s="444">
        <v>1.69693</v>
      </c>
      <c r="K7" s="444">
        <v>1.574577</v>
      </c>
      <c r="L7" s="444">
        <v>1.800506</v>
      </c>
      <c r="M7" s="444">
        <v>1.831177</v>
      </c>
      <c r="N7" s="444">
        <v>1.928322</v>
      </c>
      <c r="O7" s="444">
        <v>1.981146</v>
      </c>
      <c r="P7" s="444">
        <v>2.055927</v>
      </c>
      <c r="Q7" s="444">
        <v>2.094776</v>
      </c>
      <c r="R7" s="444">
        <v>2.129149</v>
      </c>
      <c r="S7" s="444">
        <v>2.153184</v>
      </c>
      <c r="T7" s="299">
        <f t="shared" ref="T7:AY7" si="5">$S$7+(T$1-$S$1)/($AZ$1-$S$1)*($AZ$7-$S$7)</f>
        <v>2.177450356</v>
      </c>
      <c r="U7" s="299">
        <f t="shared" si="5"/>
        <v>2.201716711</v>
      </c>
      <c r="V7" s="299">
        <f t="shared" si="5"/>
        <v>2.225983067</v>
      </c>
      <c r="W7" s="299">
        <f t="shared" si="5"/>
        <v>2.250249422</v>
      </c>
      <c r="X7" s="299">
        <f t="shared" si="5"/>
        <v>2.274515778</v>
      </c>
      <c r="Y7" s="299">
        <f t="shared" si="5"/>
        <v>2.298782133</v>
      </c>
      <c r="Z7" s="299">
        <f t="shared" si="5"/>
        <v>2.323048489</v>
      </c>
      <c r="AA7" s="299">
        <f t="shared" si="5"/>
        <v>2.347314844</v>
      </c>
      <c r="AB7" s="299">
        <f t="shared" si="5"/>
        <v>2.3715812</v>
      </c>
      <c r="AC7" s="299">
        <f t="shared" si="5"/>
        <v>2.395847555</v>
      </c>
      <c r="AD7" s="299">
        <f t="shared" si="5"/>
        <v>2.420113911</v>
      </c>
      <c r="AE7" s="299">
        <f t="shared" si="5"/>
        <v>2.444380266</v>
      </c>
      <c r="AF7" s="299">
        <f t="shared" si="5"/>
        <v>2.468646622</v>
      </c>
      <c r="AG7" s="299">
        <f t="shared" si="5"/>
        <v>2.492912977</v>
      </c>
      <c r="AH7" s="299">
        <f t="shared" si="5"/>
        <v>2.517179333</v>
      </c>
      <c r="AI7" s="299">
        <f t="shared" si="5"/>
        <v>2.541445688</v>
      </c>
      <c r="AJ7" s="299">
        <f t="shared" si="5"/>
        <v>2.565712044</v>
      </c>
      <c r="AK7" s="299">
        <f t="shared" si="5"/>
        <v>2.589978399</v>
      </c>
      <c r="AL7" s="299">
        <f t="shared" si="5"/>
        <v>2.614244755</v>
      </c>
      <c r="AM7" s="299">
        <f t="shared" si="5"/>
        <v>2.63851111</v>
      </c>
      <c r="AN7" s="299">
        <f t="shared" si="5"/>
        <v>2.662777466</v>
      </c>
      <c r="AO7" s="299">
        <f t="shared" si="5"/>
        <v>2.687043821</v>
      </c>
      <c r="AP7" s="299">
        <f t="shared" si="5"/>
        <v>2.711310177</v>
      </c>
      <c r="AQ7" s="299">
        <f t="shared" si="5"/>
        <v>2.735576532</v>
      </c>
      <c r="AR7" s="299">
        <f t="shared" si="5"/>
        <v>2.759842888</v>
      </c>
      <c r="AS7" s="299">
        <f t="shared" si="5"/>
        <v>2.784109243</v>
      </c>
      <c r="AT7" s="299">
        <f t="shared" si="5"/>
        <v>2.808375599</v>
      </c>
      <c r="AU7" s="299">
        <f t="shared" si="5"/>
        <v>2.832641954</v>
      </c>
      <c r="AV7" s="299">
        <f t="shared" si="5"/>
        <v>2.85690831</v>
      </c>
      <c r="AW7" s="299">
        <f t="shared" si="5"/>
        <v>2.881174665</v>
      </c>
      <c r="AX7" s="299">
        <f t="shared" si="5"/>
        <v>2.905441021</v>
      </c>
      <c r="AY7" s="299">
        <f t="shared" si="5"/>
        <v>2.929707376</v>
      </c>
      <c r="AZ7" s="446">
        <v>2.95397373186041</v>
      </c>
    </row>
    <row r="8">
      <c r="A8" s="439" t="s">
        <v>491</v>
      </c>
      <c r="B8" s="444">
        <v>0.065177</v>
      </c>
      <c r="C8" s="444">
        <v>0.073003</v>
      </c>
      <c r="D8" s="444">
        <v>0.093796</v>
      </c>
      <c r="E8" s="444">
        <v>0.060103</v>
      </c>
      <c r="F8" s="444">
        <v>0.059866</v>
      </c>
      <c r="G8" s="444">
        <v>0.085397</v>
      </c>
      <c r="H8" s="444">
        <v>0.089414</v>
      </c>
      <c r="I8" s="444">
        <v>0.093938</v>
      </c>
      <c r="J8" s="444">
        <v>0.114418</v>
      </c>
      <c r="K8" s="444">
        <v>0.122353</v>
      </c>
      <c r="L8" s="444">
        <v>0.08486</v>
      </c>
      <c r="M8" s="444">
        <v>0.09021</v>
      </c>
      <c r="N8" s="444">
        <v>0.144648</v>
      </c>
      <c r="O8" s="444">
        <v>0.304643</v>
      </c>
      <c r="P8" s="444">
        <v>0.109035</v>
      </c>
      <c r="Q8" s="444">
        <v>0.092418</v>
      </c>
      <c r="R8" s="444">
        <v>0.092088</v>
      </c>
      <c r="S8" s="444">
        <v>0.09109</v>
      </c>
      <c r="T8" s="168">
        <f t="shared" ref="T8:AY8" si="6">$S$8+(T$1-$S$1)/($AZ$1-$S$1)*($AZ$8-$S$8)</f>
        <v>0.09196882935</v>
      </c>
      <c r="U8" s="168">
        <f t="shared" si="6"/>
        <v>0.09284765869</v>
      </c>
      <c r="V8" s="168">
        <f t="shared" si="6"/>
        <v>0.09372648804</v>
      </c>
      <c r="W8" s="168">
        <f t="shared" si="6"/>
        <v>0.09460531738</v>
      </c>
      <c r="X8" s="168">
        <f t="shared" si="6"/>
        <v>0.09548414673</v>
      </c>
      <c r="Y8" s="168">
        <f t="shared" si="6"/>
        <v>0.09636297608</v>
      </c>
      <c r="Z8" s="168">
        <f t="shared" si="6"/>
        <v>0.09724180542</v>
      </c>
      <c r="AA8" s="168">
        <f t="shared" si="6"/>
        <v>0.09812063477</v>
      </c>
      <c r="AB8" s="168">
        <f t="shared" si="6"/>
        <v>0.09899946411</v>
      </c>
      <c r="AC8" s="168">
        <f t="shared" si="6"/>
        <v>0.09987829346</v>
      </c>
      <c r="AD8" s="168">
        <f t="shared" si="6"/>
        <v>0.1007571228</v>
      </c>
      <c r="AE8" s="168">
        <f t="shared" si="6"/>
        <v>0.1016359522</v>
      </c>
      <c r="AF8" s="168">
        <f t="shared" si="6"/>
        <v>0.1025147815</v>
      </c>
      <c r="AG8" s="168">
        <f t="shared" si="6"/>
        <v>0.1033936108</v>
      </c>
      <c r="AH8" s="168">
        <f t="shared" si="6"/>
        <v>0.1042724402</v>
      </c>
      <c r="AI8" s="168">
        <f t="shared" si="6"/>
        <v>0.1051512695</v>
      </c>
      <c r="AJ8" s="168">
        <f t="shared" si="6"/>
        <v>0.1060300989</v>
      </c>
      <c r="AK8" s="168">
        <f t="shared" si="6"/>
        <v>0.1069089282</v>
      </c>
      <c r="AL8" s="168">
        <f t="shared" si="6"/>
        <v>0.1077877576</v>
      </c>
      <c r="AM8" s="168">
        <f t="shared" si="6"/>
        <v>0.1086665869</v>
      </c>
      <c r="AN8" s="168">
        <f t="shared" si="6"/>
        <v>0.1095454163</v>
      </c>
      <c r="AO8" s="168">
        <f t="shared" si="6"/>
        <v>0.1104242456</v>
      </c>
      <c r="AP8" s="168">
        <f t="shared" si="6"/>
        <v>0.111303075</v>
      </c>
      <c r="AQ8" s="168">
        <f t="shared" si="6"/>
        <v>0.1121819043</v>
      </c>
      <c r="AR8" s="168">
        <f t="shared" si="6"/>
        <v>0.1130607337</v>
      </c>
      <c r="AS8" s="168">
        <f t="shared" si="6"/>
        <v>0.113939563</v>
      </c>
      <c r="AT8" s="168">
        <f t="shared" si="6"/>
        <v>0.1148183923</v>
      </c>
      <c r="AU8" s="168">
        <f t="shared" si="6"/>
        <v>0.1156972217</v>
      </c>
      <c r="AV8" s="168">
        <f t="shared" si="6"/>
        <v>0.116576051</v>
      </c>
      <c r="AW8" s="168">
        <f t="shared" si="6"/>
        <v>0.1174548804</v>
      </c>
      <c r="AX8" s="168">
        <f t="shared" si="6"/>
        <v>0.1183337097</v>
      </c>
      <c r="AY8" s="168">
        <f t="shared" si="6"/>
        <v>0.1192125391</v>
      </c>
      <c r="AZ8" s="446">
        <v>0.120091368421053</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22.39720035</v>
      </c>
      <c r="C13" s="450">
        <f t="shared" si="7"/>
        <v>18.4170693</v>
      </c>
      <c r="D13" s="450">
        <f t="shared" si="7"/>
        <v>21.99018049</v>
      </c>
      <c r="E13" s="450">
        <f t="shared" si="7"/>
        <v>22.33339289</v>
      </c>
      <c r="F13" s="450">
        <f t="shared" si="7"/>
        <v>23.70544465</v>
      </c>
      <c r="G13" s="450">
        <f t="shared" si="7"/>
        <v>22.70099842</v>
      </c>
      <c r="H13" s="450">
        <f t="shared" si="7"/>
        <v>22.97947675</v>
      </c>
      <c r="I13" s="450">
        <f t="shared" si="7"/>
        <v>20.43414013</v>
      </c>
      <c r="J13" s="450">
        <f t="shared" si="7"/>
        <v>22.64055591</v>
      </c>
      <c r="K13" s="450">
        <f t="shared" si="7"/>
        <v>21.33008303</v>
      </c>
      <c r="L13" s="450">
        <f t="shared" si="7"/>
        <v>18.76782195</v>
      </c>
      <c r="M13" s="450">
        <f t="shared" si="7"/>
        <v>19.99425956</v>
      </c>
      <c r="N13" s="450">
        <f t="shared" si="7"/>
        <v>19.73345536</v>
      </c>
      <c r="O13" s="450">
        <f t="shared" si="7"/>
        <v>18.13898704</v>
      </c>
      <c r="P13" s="450">
        <f t="shared" si="7"/>
        <v>19.2597175</v>
      </c>
      <c r="Q13" s="450">
        <f t="shared" si="7"/>
        <v>20.24245249</v>
      </c>
      <c r="R13" s="450">
        <f t="shared" si="7"/>
        <v>23.36668531</v>
      </c>
    </row>
    <row r="14">
      <c r="A14" s="449" t="s">
        <v>497</v>
      </c>
      <c r="B14" s="450">
        <f t="shared" ref="B14:R14" si="8">B11/B3</f>
        <v>14.12458084</v>
      </c>
      <c r="C14" s="450">
        <f t="shared" si="8"/>
        <v>14.26784902</v>
      </c>
      <c r="D14" s="450">
        <f t="shared" si="8"/>
        <v>13.04650974</v>
      </c>
      <c r="E14" s="450">
        <f t="shared" si="8"/>
        <v>12.98349051</v>
      </c>
      <c r="F14" s="450">
        <f t="shared" si="8"/>
        <v>15.08599014</v>
      </c>
      <c r="G14" s="450">
        <f t="shared" si="8"/>
        <v>16.29724224</v>
      </c>
      <c r="H14" s="450">
        <f t="shared" si="8"/>
        <v>16.46466049</v>
      </c>
      <c r="I14" s="450">
        <f t="shared" si="8"/>
        <v>16.01314891</v>
      </c>
      <c r="J14" s="450">
        <f t="shared" si="8"/>
        <v>16.49443677</v>
      </c>
      <c r="K14" s="450">
        <f t="shared" si="8"/>
        <v>15.57278088</v>
      </c>
      <c r="L14" s="450">
        <f t="shared" si="8"/>
        <v>14.10104553</v>
      </c>
      <c r="M14" s="450">
        <f t="shared" si="8"/>
        <v>14.29008342</v>
      </c>
      <c r="N14" s="450">
        <f t="shared" si="8"/>
        <v>13.86594644</v>
      </c>
      <c r="O14" s="450">
        <f t="shared" si="8"/>
        <v>14.99241956</v>
      </c>
      <c r="P14" s="450">
        <f t="shared" si="8"/>
        <v>16.52892562</v>
      </c>
      <c r="Q14" s="450">
        <f t="shared" si="8"/>
        <v>16.74931493</v>
      </c>
      <c r="R14" s="450">
        <f t="shared" si="8"/>
        <v>17.60792238</v>
      </c>
    </row>
    <row r="15">
      <c r="A15" s="449" t="s">
        <v>498</v>
      </c>
      <c r="B15" s="450">
        <f t="shared" ref="B15:R15" si="9">B12/B7</f>
        <v>1.654980219</v>
      </c>
      <c r="C15" s="450">
        <f t="shared" si="9"/>
        <v>1.421622413</v>
      </c>
      <c r="D15" s="450">
        <f t="shared" si="9"/>
        <v>3.193064027</v>
      </c>
      <c r="E15" s="450">
        <f t="shared" si="9"/>
        <v>1.712500342</v>
      </c>
      <c r="F15" s="450">
        <f t="shared" si="9"/>
        <v>3.212030142</v>
      </c>
      <c r="G15" s="450">
        <f t="shared" si="9"/>
        <v>2.151058052</v>
      </c>
      <c r="H15" s="450">
        <f t="shared" si="9"/>
        <v>2.119682415</v>
      </c>
      <c r="I15" s="450">
        <f t="shared" si="9"/>
        <v>2.164112249</v>
      </c>
      <c r="J15" s="450">
        <f t="shared" si="9"/>
        <v>2.068441244</v>
      </c>
      <c r="K15" s="450">
        <f t="shared" si="9"/>
        <v>1.892571783</v>
      </c>
      <c r="L15" s="450">
        <f t="shared" si="9"/>
        <v>1.899466039</v>
      </c>
      <c r="M15" s="450">
        <f t="shared" si="9"/>
        <v>1.8403464</v>
      </c>
      <c r="N15" s="450">
        <f t="shared" si="9"/>
        <v>1.66465974</v>
      </c>
      <c r="O15" s="450">
        <f t="shared" si="9"/>
        <v>1.685892912</v>
      </c>
      <c r="P15" s="450">
        <f t="shared" si="9"/>
        <v>1.80453878</v>
      </c>
      <c r="Q15" s="450">
        <f t="shared" si="9"/>
        <v>1.78539376</v>
      </c>
      <c r="R15" s="450">
        <f t="shared" si="9"/>
        <v>1.812930894</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25.55480565</v>
      </c>
      <c r="C22" s="450">
        <f t="shared" si="13"/>
        <v>22.47772847</v>
      </c>
      <c r="D22" s="450">
        <f t="shared" si="13"/>
        <v>23.01638891</v>
      </c>
      <c r="E22" s="450">
        <f t="shared" si="13"/>
        <v>23.89908127</v>
      </c>
      <c r="F22" s="450">
        <f t="shared" si="13"/>
        <v>24.75547429</v>
      </c>
      <c r="G22" s="450">
        <f t="shared" si="13"/>
        <v>25.2149238</v>
      </c>
      <c r="H22" s="450">
        <f t="shared" si="13"/>
        <v>25.79153159</v>
      </c>
      <c r="I22" s="450">
        <f t="shared" si="13"/>
        <v>23.69823798</v>
      </c>
      <c r="J22" s="450">
        <f t="shared" si="13"/>
        <v>25.32204675</v>
      </c>
      <c r="K22" s="450">
        <f t="shared" si="13"/>
        <v>24.94400853</v>
      </c>
      <c r="L22" s="450">
        <f t="shared" si="13"/>
        <v>21.07553728</v>
      </c>
      <c r="M22" s="450">
        <f t="shared" si="13"/>
        <v>23.56452405</v>
      </c>
      <c r="N22" s="450">
        <f t="shared" si="13"/>
        <v>24.19607619</v>
      </c>
      <c r="O22" s="450">
        <f t="shared" si="13"/>
        <v>23.7229682</v>
      </c>
      <c r="P22" s="450">
        <f t="shared" si="13"/>
        <v>21.48922569</v>
      </c>
      <c r="Q22" s="450">
        <f t="shared" si="13"/>
        <v>21.70009184</v>
      </c>
      <c r="R22" s="450">
        <f t="shared" si="13"/>
        <v>24.88496614</v>
      </c>
      <c r="S22" s="450">
        <f t="shared" si="13"/>
        <v>25.25217638</v>
      </c>
    </row>
    <row r="23">
      <c r="A23" s="449" t="s">
        <v>506</v>
      </c>
      <c r="B23" s="450">
        <f t="shared" ref="B23:S23" si="14">B17/B3</f>
        <v>16.4922264</v>
      </c>
      <c r="C23" s="450">
        <f t="shared" si="14"/>
        <v>17.18281037</v>
      </c>
      <c r="D23" s="450">
        <f t="shared" si="14"/>
        <v>13.44517686</v>
      </c>
      <c r="E23" s="450">
        <f t="shared" si="14"/>
        <v>14.0470696</v>
      </c>
      <c r="F23" s="450">
        <f t="shared" si="14"/>
        <v>15.57025043</v>
      </c>
      <c r="G23" s="450">
        <f t="shared" si="14"/>
        <v>18.70230168</v>
      </c>
      <c r="H23" s="450">
        <f t="shared" si="14"/>
        <v>18.73202277</v>
      </c>
      <c r="I23" s="450">
        <f t="shared" si="14"/>
        <v>18.66226758</v>
      </c>
      <c r="J23" s="450">
        <f t="shared" si="14"/>
        <v>18.69874631</v>
      </c>
      <c r="K23" s="450">
        <f t="shared" si="14"/>
        <v>18.56660426</v>
      </c>
      <c r="L23" s="450">
        <f t="shared" si="14"/>
        <v>15.97161331</v>
      </c>
      <c r="M23" s="450">
        <f t="shared" si="14"/>
        <v>16.88233619</v>
      </c>
      <c r="N23" s="450">
        <f t="shared" si="14"/>
        <v>17.59528317</v>
      </c>
      <c r="O23" s="450">
        <f t="shared" si="14"/>
        <v>18.6692122</v>
      </c>
      <c r="P23" s="450">
        <f t="shared" si="14"/>
        <v>18.40464484</v>
      </c>
      <c r="Q23" s="450">
        <f t="shared" si="14"/>
        <v>17.91462792</v>
      </c>
      <c r="R23" s="450">
        <f t="shared" si="14"/>
        <v>18.70516775</v>
      </c>
      <c r="S23" s="450">
        <f t="shared" si="14"/>
        <v>19.0445003</v>
      </c>
    </row>
    <row r="24">
      <c r="A24" s="449" t="s">
        <v>507</v>
      </c>
      <c r="B24" s="450">
        <f t="shared" ref="B24:R24" si="15">B18/B7</f>
        <v>1.898867792</v>
      </c>
      <c r="C24" s="450">
        <f t="shared" si="15"/>
        <v>1.718180441</v>
      </c>
      <c r="D24" s="450">
        <f t="shared" si="15"/>
        <v>1.812160791</v>
      </c>
      <c r="E24" s="450">
        <f t="shared" si="15"/>
        <v>1.781820169</v>
      </c>
      <c r="F24" s="450">
        <f t="shared" si="15"/>
        <v>1.856488533</v>
      </c>
      <c r="G24" s="450">
        <f t="shared" si="15"/>
        <v>2.297090993</v>
      </c>
      <c r="H24" s="450">
        <f t="shared" si="15"/>
        <v>2.324789257</v>
      </c>
      <c r="I24" s="450">
        <f t="shared" si="15"/>
        <v>2.378528621</v>
      </c>
      <c r="J24" s="450">
        <f t="shared" si="15"/>
        <v>2.318539952</v>
      </c>
      <c r="K24" s="450">
        <f t="shared" si="15"/>
        <v>2.231265921</v>
      </c>
      <c r="L24" s="450">
        <f t="shared" si="15"/>
        <v>2.077693715</v>
      </c>
      <c r="M24" s="450">
        <f t="shared" si="15"/>
        <v>2.057638339</v>
      </c>
      <c r="N24" s="450">
        <f t="shared" si="15"/>
        <v>1.987894138</v>
      </c>
      <c r="O24" s="450">
        <f t="shared" si="15"/>
        <v>2.022011502</v>
      </c>
      <c r="P24" s="450">
        <f t="shared" si="15"/>
        <v>2.012230979</v>
      </c>
      <c r="Q24" s="450">
        <f t="shared" si="15"/>
        <v>1.93672259</v>
      </c>
      <c r="R24" s="450">
        <f t="shared" si="15"/>
        <v>1.953268653</v>
      </c>
      <c r="S24" s="450">
        <f>S18/S5</f>
        <v>42.84621153</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131.007</v>
      </c>
      <c r="C14" s="566">
        <v>125.372</v>
      </c>
      <c r="D14" s="566">
        <v>122.724</v>
      </c>
      <c r="E14" s="566">
        <v>116.109</v>
      </c>
      <c r="F14" s="566">
        <v>114.088</v>
      </c>
      <c r="G14" s="566">
        <v>88.46</v>
      </c>
      <c r="H14" s="566">
        <v>86.343</v>
      </c>
      <c r="I14" s="566">
        <v>87.507</v>
      </c>
      <c r="J14" s="566">
        <v>89.773</v>
      </c>
      <c r="K14" s="566">
        <v>83.314</v>
      </c>
      <c r="L14" s="566">
        <v>95.239</v>
      </c>
      <c r="M14" s="566">
        <v>96.838</v>
      </c>
      <c r="N14" s="566">
        <v>101.967</v>
      </c>
      <c r="O14" s="566">
        <v>104.755</v>
      </c>
      <c r="P14" s="566">
        <v>108.724</v>
      </c>
      <c r="Q14" s="566">
        <v>110.786</v>
      </c>
      <c r="R14" s="566">
        <v>112.588</v>
      </c>
      <c r="S14" s="566">
        <v>113.854</v>
      </c>
      <c r="T14" s="567">
        <f>'Assumptions (NG non-electricity'!T7*$R$14/'Assumptions (NG non-electricity'!$R$7</f>
        <v>115.1421439</v>
      </c>
      <c r="U14" s="567">
        <f>'Assumptions (NG non-electricity'!U7*$R$14/'Assumptions (NG non-electricity'!$R$7</f>
        <v>116.4253329</v>
      </c>
      <c r="V14" s="567">
        <f>'Assumptions (NG non-electricity'!V7*$R$14/'Assumptions (NG non-electricity'!$R$7</f>
        <v>117.7085218</v>
      </c>
      <c r="W14" s="567">
        <f>'Assumptions (NG non-electricity'!W7*$R$14/'Assumptions (NG non-electricity'!$R$7</f>
        <v>118.9917107</v>
      </c>
      <c r="X14" s="567">
        <f>'Assumptions (NG non-electricity'!X7*$R$14/'Assumptions (NG non-electricity'!$R$7</f>
        <v>120.2748997</v>
      </c>
      <c r="Y14" s="567">
        <f>'Assumptions (NG non-electricity'!Y7*$R$14/'Assumptions (NG non-electricity'!$R$7</f>
        <v>121.5580886</v>
      </c>
      <c r="Z14" s="567">
        <f>'Assumptions (NG non-electricity'!Z7*$R$14/'Assumptions (NG non-electricity'!$R$7</f>
        <v>122.8412775</v>
      </c>
      <c r="AA14" s="567">
        <f>'Assumptions (NG non-electricity'!AA7*$R$14/'Assumptions (NG non-electricity'!$R$7</f>
        <v>124.1244665</v>
      </c>
      <c r="AB14" s="567">
        <f>'Assumptions (NG non-electricity'!AB7*$R$14/'Assumptions (NG non-electricity'!$R$7</f>
        <v>125.4076554</v>
      </c>
      <c r="AC14" s="567">
        <f>'Assumptions (NG non-electricity'!AC7*$R$14/'Assumptions (NG non-electricity'!$R$7</f>
        <v>126.6908443</v>
      </c>
      <c r="AD14" s="567">
        <f>'Assumptions (NG non-electricity'!AD7*$R$14/'Assumptions (NG non-electricity'!$R$7</f>
        <v>127.9740333</v>
      </c>
      <c r="AE14" s="567">
        <f>'Assumptions (NG non-electricity'!AE7*$R$14/'Assumptions (NG non-electricity'!$R$7</f>
        <v>129.2572222</v>
      </c>
      <c r="AF14" s="567">
        <f>'Assumptions (NG non-electricity'!AF7*$R$14/'Assumptions (NG non-electricity'!$R$7</f>
        <v>130.5404111</v>
      </c>
      <c r="AG14" s="567">
        <f>'Assumptions (NG non-electricity'!AG7*$R$14/'Assumptions (NG non-electricity'!$R$7</f>
        <v>131.8236001</v>
      </c>
      <c r="AH14" s="567">
        <f>'Assumptions (NG non-electricity'!AH7*$R$14/'Assumptions (NG non-electricity'!$R$7</f>
        <v>133.106789</v>
      </c>
      <c r="AI14" s="567">
        <f>'Assumptions (NG non-electricity'!AI7*$R$14/'Assumptions (NG non-electricity'!$R$7</f>
        <v>134.3899779</v>
      </c>
      <c r="AJ14" s="567">
        <f>'Assumptions (NG non-electricity'!AJ7*$R$14/'Assumptions (NG non-electricity'!$R$7</f>
        <v>135.6731669</v>
      </c>
      <c r="AK14" s="567">
        <f>'Assumptions (NG non-electricity'!AK7*$R$14/'Assumptions (NG non-electricity'!$R$7</f>
        <v>136.9563558</v>
      </c>
      <c r="AL14" s="567">
        <f>'Assumptions (NG non-electricity'!AL7*$R$14/'Assumptions (NG non-electricity'!$R$7</f>
        <v>138.2395447</v>
      </c>
      <c r="AM14" s="567">
        <f>'Assumptions (NG non-electricity'!AM7*$R$14/'Assumptions (NG non-electricity'!$R$7</f>
        <v>139.5227337</v>
      </c>
      <c r="AN14" s="567">
        <f>'Assumptions (NG non-electricity'!AN7*$R$14/'Assumptions (NG non-electricity'!$R$7</f>
        <v>140.8059226</v>
      </c>
      <c r="AO14" s="567">
        <f>'Assumptions (NG non-electricity'!AO7*$R$14/'Assumptions (NG non-electricity'!$R$7</f>
        <v>142.0891115</v>
      </c>
      <c r="AP14" s="567">
        <f>'Assumptions (NG non-electricity'!AP7*$R$14/'Assumptions (NG non-electricity'!$R$7</f>
        <v>143.3723005</v>
      </c>
      <c r="AQ14" s="567">
        <f>'Assumptions (NG non-electricity'!AQ7*$R$14/'Assumptions (NG non-electricity'!$R$7</f>
        <v>144.6554894</v>
      </c>
      <c r="AR14" s="567">
        <f>'Assumptions (NG non-electricity'!AR7*$R$14/'Assumptions (NG non-electricity'!$R$7</f>
        <v>145.9386783</v>
      </c>
      <c r="AS14" s="567">
        <f>'Assumptions (NG non-electricity'!AS7*$R$14/'Assumptions (NG non-electricity'!$R$7</f>
        <v>147.2218673</v>
      </c>
      <c r="AT14" s="567">
        <f>'Assumptions (NG non-electricity'!AT7*$R$14/'Assumptions (NG non-electricity'!$R$7</f>
        <v>148.5050562</v>
      </c>
      <c r="AU14" s="567">
        <f>'Assumptions (NG non-electricity'!AU7*$R$14/'Assumptions (NG non-electricity'!$R$7</f>
        <v>149.7882451</v>
      </c>
      <c r="AV14" s="567">
        <f>'Assumptions (NG non-electricity'!AV7*$R$14/'Assumptions (NG non-electricity'!$R$7</f>
        <v>151.0714341</v>
      </c>
      <c r="AW14" s="567">
        <f>'Assumptions (NG non-electricity'!AW7*$R$14/'Assumptions (NG non-electricity'!$R$7</f>
        <v>152.354623</v>
      </c>
      <c r="AX14" s="567">
        <f>'Assumptions (NG non-electricity'!AX7*$R$14/'Assumptions (NG non-electricity'!$R$7</f>
        <v>153.6378119</v>
      </c>
      <c r="AY14" s="567">
        <f>'Assumptions (NG non-electricity'!AY7*$R$14/'Assumptions (NG non-electricity'!$R$7</f>
        <v>154.9210009</v>
      </c>
      <c r="AZ14" s="567">
        <f>'Assumptions (NG non-electricity'!AZ7*$R$14/'Assumptions (NG non-electricity'!$R$7</f>
        <v>156.2041898</v>
      </c>
    </row>
    <row r="15">
      <c r="A15" s="565" t="s">
        <v>731</v>
      </c>
      <c r="B15" s="566">
        <v>10.443</v>
      </c>
      <c r="C15" s="566">
        <v>9.334</v>
      </c>
      <c r="D15" s="566">
        <v>12.404</v>
      </c>
      <c r="E15" s="566">
        <v>11.932</v>
      </c>
      <c r="F15" s="566">
        <v>10.551</v>
      </c>
      <c r="G15" s="566">
        <v>8.725</v>
      </c>
      <c r="H15" s="566">
        <v>8.024</v>
      </c>
      <c r="I15" s="566">
        <v>8.78</v>
      </c>
      <c r="J15" s="566">
        <v>9.103</v>
      </c>
      <c r="K15" s="566">
        <v>9.097</v>
      </c>
      <c r="L15" s="566">
        <v>10.347</v>
      </c>
      <c r="M15" s="566">
        <v>10.062</v>
      </c>
      <c r="N15" s="566">
        <v>8.801</v>
      </c>
      <c r="O15" s="566">
        <v>9.449</v>
      </c>
      <c r="P15" s="566">
        <v>10.143</v>
      </c>
      <c r="Q15" s="566">
        <v>9.661</v>
      </c>
      <c r="R15" s="566">
        <v>8.979</v>
      </c>
      <c r="S15" s="566">
        <v>8.992</v>
      </c>
      <c r="T15" s="567">
        <f>'Assumptions (NG non-electricity'!T3*$R$15/'Assumptions (NG non-electricity'!$R$3</f>
        <v>9.0701597</v>
      </c>
      <c r="U15" s="567">
        <f>'Assumptions (NG non-electricity'!U3*$R$15/'Assumptions (NG non-electricity'!$R$3</f>
        <v>9.14858639</v>
      </c>
      <c r="V15" s="567">
        <f>'Assumptions (NG non-electricity'!V3*$R$15/'Assumptions (NG non-electricity'!$R$3</f>
        <v>9.227013081</v>
      </c>
      <c r="W15" s="567">
        <f>'Assumptions (NG non-electricity'!W3*$R$15/'Assumptions (NG non-electricity'!$R$3</f>
        <v>9.305439771</v>
      </c>
      <c r="X15" s="567">
        <f>'Assumptions (NG non-electricity'!X3*$R$15/'Assumptions (NG non-electricity'!$R$3</f>
        <v>9.383866462</v>
      </c>
      <c r="Y15" s="567">
        <f>'Assumptions (NG non-electricity'!Y3*$R$15/'Assumptions (NG non-electricity'!$R$3</f>
        <v>9.462293152</v>
      </c>
      <c r="Z15" s="567">
        <f>'Assumptions (NG non-electricity'!Z3*$R$15/'Assumptions (NG non-electricity'!$R$3</f>
        <v>9.540719842</v>
      </c>
      <c r="AA15" s="567">
        <f>'Assumptions (NG non-electricity'!AA3*$R$15/'Assumptions (NG non-electricity'!$R$3</f>
        <v>9.619146533</v>
      </c>
      <c r="AB15" s="567">
        <f>'Assumptions (NG non-electricity'!AB3*$R$15/'Assumptions (NG non-electricity'!$R$3</f>
        <v>9.697573223</v>
      </c>
      <c r="AC15" s="567">
        <f>'Assumptions (NG non-electricity'!AC3*$R$15/'Assumptions (NG non-electricity'!$R$3</f>
        <v>9.775999914</v>
      </c>
      <c r="AD15" s="567">
        <f>'Assumptions (NG non-electricity'!AD3*$R$15/'Assumptions (NG non-electricity'!$R$3</f>
        <v>9.854426604</v>
      </c>
      <c r="AE15" s="567">
        <f>'Assumptions (NG non-electricity'!AE3*$R$15/'Assumptions (NG non-electricity'!$R$3</f>
        <v>9.932853294</v>
      </c>
      <c r="AF15" s="567">
        <f>'Assumptions (NG non-electricity'!AF3*$R$15/'Assumptions (NG non-electricity'!$R$3</f>
        <v>10.01127998</v>
      </c>
      <c r="AG15" s="567">
        <f>'Assumptions (NG non-electricity'!AG3*$R$15/'Assumptions (NG non-electricity'!$R$3</f>
        <v>10.08970668</v>
      </c>
      <c r="AH15" s="567">
        <f>'Assumptions (NG non-electricity'!AH3*$R$15/'Assumptions (NG non-electricity'!$R$3</f>
        <v>10.16813337</v>
      </c>
      <c r="AI15" s="567">
        <f>'Assumptions (NG non-electricity'!AI3*$R$15/'Assumptions (NG non-electricity'!$R$3</f>
        <v>10.24656006</v>
      </c>
      <c r="AJ15" s="567">
        <f>'Assumptions (NG non-electricity'!AJ3*$R$15/'Assumptions (NG non-electricity'!$R$3</f>
        <v>10.32498675</v>
      </c>
      <c r="AK15" s="567">
        <f>'Assumptions (NG non-electricity'!AK3*$R$15/'Assumptions (NG non-electricity'!$R$3</f>
        <v>10.40341344</v>
      </c>
      <c r="AL15" s="567">
        <f>'Assumptions (NG non-electricity'!AL3*$R$15/'Assumptions (NG non-electricity'!$R$3</f>
        <v>10.48184013</v>
      </c>
      <c r="AM15" s="567">
        <f>'Assumptions (NG non-electricity'!AM3*$R$15/'Assumptions (NG non-electricity'!$R$3</f>
        <v>10.56026682</v>
      </c>
      <c r="AN15" s="567">
        <f>'Assumptions (NG non-electricity'!AN3*$R$15/'Assumptions (NG non-electricity'!$R$3</f>
        <v>10.63869351</v>
      </c>
      <c r="AO15" s="567">
        <f>'Assumptions (NG non-electricity'!AO3*$R$15/'Assumptions (NG non-electricity'!$R$3</f>
        <v>10.7171202</v>
      </c>
      <c r="AP15" s="567">
        <f>'Assumptions (NG non-electricity'!AP3*$R$15/'Assumptions (NG non-electricity'!$R$3</f>
        <v>10.79554689</v>
      </c>
      <c r="AQ15" s="567">
        <f>'Assumptions (NG non-electricity'!AQ3*$R$15/'Assumptions (NG non-electricity'!$R$3</f>
        <v>10.87397358</v>
      </c>
      <c r="AR15" s="567">
        <f>'Assumptions (NG non-electricity'!AR3*$R$15/'Assumptions (NG non-electricity'!$R$3</f>
        <v>10.95240027</v>
      </c>
      <c r="AS15" s="567">
        <f>'Assumptions (NG non-electricity'!AS3*$R$15/'Assumptions (NG non-electricity'!$R$3</f>
        <v>11.03082696</v>
      </c>
      <c r="AT15" s="567">
        <f>'Assumptions (NG non-electricity'!AT3*$R$15/'Assumptions (NG non-electricity'!$R$3</f>
        <v>11.10925365</v>
      </c>
      <c r="AU15" s="567">
        <f>'Assumptions (NG non-electricity'!AU3*$R$15/'Assumptions (NG non-electricity'!$R$3</f>
        <v>11.18768034</v>
      </c>
      <c r="AV15" s="567">
        <f>'Assumptions (NG non-electricity'!AV3*$R$15/'Assumptions (NG non-electricity'!$R$3</f>
        <v>11.26610703</v>
      </c>
      <c r="AW15" s="567">
        <f>'Assumptions (NG non-electricity'!AW3*$R$15/'Assumptions (NG non-electricity'!$R$3</f>
        <v>11.34453372</v>
      </c>
      <c r="AX15" s="567">
        <f>'Assumptions (NG non-electricity'!AX3*$R$15/'Assumptions (NG non-electricity'!$R$3</f>
        <v>11.42296041</v>
      </c>
      <c r="AY15" s="567">
        <f>'Assumptions (NG non-electricity'!AY3*$R$15/'Assumptions (NG non-electricity'!$R$3</f>
        <v>11.5013871</v>
      </c>
      <c r="AZ15" s="567">
        <f>'Assumptions (NG non-electricity'!AZ3*$R$15/'Assumptions (NG non-electricity'!$R$3</f>
        <v>11.57981379</v>
      </c>
    </row>
    <row r="16">
      <c r="A16" s="565" t="s">
        <v>732</v>
      </c>
      <c r="B16" s="566">
        <v>10.613</v>
      </c>
      <c r="C16" s="566">
        <v>11.322</v>
      </c>
      <c r="D16" s="566">
        <v>11.509</v>
      </c>
      <c r="E16" s="566">
        <v>11.284</v>
      </c>
      <c r="F16" s="566">
        <v>10.475</v>
      </c>
      <c r="G16" s="566">
        <v>10.097</v>
      </c>
      <c r="H16" s="566">
        <v>9.051</v>
      </c>
      <c r="I16" s="566">
        <v>10.879</v>
      </c>
      <c r="J16" s="566">
        <v>10.499</v>
      </c>
      <c r="K16" s="566">
        <v>10.447</v>
      </c>
      <c r="L16" s="566">
        <v>12.411</v>
      </c>
      <c r="M16" s="566">
        <v>10.906</v>
      </c>
      <c r="N16" s="566">
        <v>9.276</v>
      </c>
      <c r="O16" s="566">
        <v>11.261</v>
      </c>
      <c r="P16" s="566">
        <v>12.865</v>
      </c>
      <c r="Q16" s="566">
        <v>11.611</v>
      </c>
      <c r="R16" s="566">
        <v>9.582</v>
      </c>
      <c r="S16" s="566">
        <v>8.956</v>
      </c>
      <c r="T16" s="567">
        <f>'Assumptions (NG non-electricity'!T6*$R$16/'Assumptions (NG non-electricity'!$R$6</f>
        <v>9.583606058</v>
      </c>
      <c r="U16" s="567">
        <f>'Assumptions (NG non-electricity'!U6*$R$16/'Assumptions (NG non-electricity'!$R$6</f>
        <v>9.584409086</v>
      </c>
      <c r="V16" s="567">
        <f>'Assumptions (NG non-electricity'!V6*$R$16/'Assumptions (NG non-electricity'!$R$6</f>
        <v>9.585212115</v>
      </c>
      <c r="W16" s="567">
        <f>'Assumptions (NG non-electricity'!W6*$R$16/'Assumptions (NG non-electricity'!$R$6</f>
        <v>9.586015144</v>
      </c>
      <c r="X16" s="567">
        <f>'Assumptions (NG non-electricity'!X6*$R$16/'Assumptions (NG non-electricity'!$R$6</f>
        <v>9.586818173</v>
      </c>
      <c r="Y16" s="567">
        <f>'Assumptions (NG non-electricity'!Y6*$R$16/'Assumptions (NG non-electricity'!$R$6</f>
        <v>9.587621202</v>
      </c>
      <c r="Z16" s="567">
        <f>'Assumptions (NG non-electricity'!Z6*$R$16/'Assumptions (NG non-electricity'!$R$6</f>
        <v>9.58842423</v>
      </c>
      <c r="AA16" s="567">
        <f>'Assumptions (NG non-electricity'!AA6*$R$16/'Assumptions (NG non-electricity'!$R$6</f>
        <v>9.589227259</v>
      </c>
      <c r="AB16" s="567">
        <f>'Assumptions (NG non-electricity'!AB6*$R$16/'Assumptions (NG non-electricity'!$R$6</f>
        <v>9.590030288</v>
      </c>
      <c r="AC16" s="567">
        <f>'Assumptions (NG non-electricity'!AC6*$R$16/'Assumptions (NG non-electricity'!$R$6</f>
        <v>9.590833317</v>
      </c>
      <c r="AD16" s="567">
        <f>'Assumptions (NG non-electricity'!AD6*$R$16/'Assumptions (NG non-electricity'!$R$6</f>
        <v>9.591636346</v>
      </c>
      <c r="AE16" s="567">
        <f>'Assumptions (NG non-electricity'!AE6*$R$16/'Assumptions (NG non-electricity'!$R$6</f>
        <v>9.592439375</v>
      </c>
      <c r="AF16" s="567">
        <f>'Assumptions (NG non-electricity'!AF6*$R$16/'Assumptions (NG non-electricity'!$R$6</f>
        <v>9.593242403</v>
      </c>
      <c r="AG16" s="567">
        <f>'Assumptions (NG non-electricity'!AG6*$R$16/'Assumptions (NG non-electricity'!$R$6</f>
        <v>9.594045432</v>
      </c>
      <c r="AH16" s="567">
        <f>'Assumptions (NG non-electricity'!AH6*$R$16/'Assumptions (NG non-electricity'!$R$6</f>
        <v>9.594848461</v>
      </c>
      <c r="AI16" s="567">
        <f>'Assumptions (NG non-electricity'!AI6*$R$16/'Assumptions (NG non-electricity'!$R$6</f>
        <v>9.59565149</v>
      </c>
      <c r="AJ16" s="567">
        <f>'Assumptions (NG non-electricity'!AJ6*$R$16/'Assumptions (NG non-electricity'!$R$6</f>
        <v>9.596454519</v>
      </c>
      <c r="AK16" s="567">
        <f>'Assumptions (NG non-electricity'!AK6*$R$16/'Assumptions (NG non-electricity'!$R$6</f>
        <v>9.597257547</v>
      </c>
      <c r="AL16" s="567">
        <f>'Assumptions (NG non-electricity'!AL6*$R$16/'Assumptions (NG non-electricity'!$R$6</f>
        <v>9.598060576</v>
      </c>
      <c r="AM16" s="567">
        <f>'Assumptions (NG non-electricity'!AM6*$R$16/'Assumptions (NG non-electricity'!$R$6</f>
        <v>9.598863605</v>
      </c>
      <c r="AN16" s="567">
        <f>'Assumptions (NG non-electricity'!AN6*$R$16/'Assumptions (NG non-electricity'!$R$6</f>
        <v>9.599666634</v>
      </c>
      <c r="AO16" s="567">
        <f>'Assumptions (NG non-electricity'!AO6*$R$16/'Assumptions (NG non-electricity'!$R$6</f>
        <v>9.600469663</v>
      </c>
      <c r="AP16" s="567">
        <f>'Assumptions (NG non-electricity'!AP6*$R$16/'Assumptions (NG non-electricity'!$R$6</f>
        <v>9.601272691</v>
      </c>
      <c r="AQ16" s="567">
        <f>'Assumptions (NG non-electricity'!AQ6*$R$16/'Assumptions (NG non-electricity'!$R$6</f>
        <v>9.60207572</v>
      </c>
      <c r="AR16" s="567">
        <f>'Assumptions (NG non-electricity'!AR6*$R$16/'Assumptions (NG non-electricity'!$R$6</f>
        <v>9.602878749</v>
      </c>
      <c r="AS16" s="567">
        <f>'Assumptions (NG non-electricity'!AS6*$R$16/'Assumptions (NG non-electricity'!$R$6</f>
        <v>9.603681778</v>
      </c>
      <c r="AT16" s="567">
        <f>'Assumptions (NG non-electricity'!AT6*$R$16/'Assumptions (NG non-electricity'!$R$6</f>
        <v>9.604484807</v>
      </c>
      <c r="AU16" s="567">
        <f>'Assumptions (NG non-electricity'!AU6*$R$16/'Assumptions (NG non-electricity'!$R$6</f>
        <v>9.605287835</v>
      </c>
      <c r="AV16" s="567">
        <f>'Assumptions (NG non-electricity'!AV6*$R$16/'Assumptions (NG non-electricity'!$R$6</f>
        <v>9.606090864</v>
      </c>
      <c r="AW16" s="567">
        <f>'Assumptions (NG non-electricity'!AW6*$R$16/'Assumptions (NG non-electricity'!$R$6</f>
        <v>9.606893893</v>
      </c>
      <c r="AX16" s="567">
        <f>'Assumptions (NG non-electricity'!AX6*$R$16/'Assumptions (NG non-electricity'!$R$6</f>
        <v>9.607696922</v>
      </c>
      <c r="AY16" s="567">
        <f>'Assumptions (NG non-electricity'!AY6*$R$16/'Assumptions (NG non-electricity'!$R$6</f>
        <v>9.608499951</v>
      </c>
      <c r="AZ16" s="567">
        <f>'Assumptions (NG non-electricity'!AZ6*$R$16/'Assumptions (NG non-electricity'!$R$6</f>
        <v>9.60930298</v>
      </c>
    </row>
    <row r="17">
      <c r="A17" s="565" t="s">
        <v>733</v>
      </c>
      <c r="B17" s="566">
        <v>3.458</v>
      </c>
      <c r="C17" s="566">
        <v>3.873</v>
      </c>
      <c r="D17" s="566">
        <v>4.977</v>
      </c>
      <c r="E17" s="566">
        <v>3.189</v>
      </c>
      <c r="F17" s="566">
        <v>3.176</v>
      </c>
      <c r="G17" s="566">
        <v>4.531</v>
      </c>
      <c r="H17" s="566">
        <v>4.744</v>
      </c>
      <c r="I17" s="566">
        <v>4.984</v>
      </c>
      <c r="J17" s="566">
        <v>6.071</v>
      </c>
      <c r="K17" s="566">
        <v>6.492</v>
      </c>
      <c r="L17" s="566">
        <v>4.502</v>
      </c>
      <c r="M17" s="566">
        <v>4.786</v>
      </c>
      <c r="N17" s="566">
        <v>7.675</v>
      </c>
      <c r="O17" s="566">
        <v>16.163</v>
      </c>
      <c r="P17" s="566">
        <v>5.785</v>
      </c>
      <c r="Q17" s="566">
        <v>4.903</v>
      </c>
      <c r="R17" s="566">
        <v>4.886</v>
      </c>
      <c r="S17" s="566">
        <v>4.833</v>
      </c>
      <c r="T17" s="567">
        <f>'Assumptions (NG non-electricity'!T8*$R$17/'Assumptions (NG non-electricity'!$R$8</f>
        <v>4.87967705</v>
      </c>
      <c r="U17" s="567">
        <f>'Assumptions (NG non-electricity'!U8*$R$17/'Assumptions (NG non-electricity'!$R$8</f>
        <v>4.926305929</v>
      </c>
      <c r="V17" s="567">
        <f>'Assumptions (NG non-electricity'!V8*$R$17/'Assumptions (NG non-electricity'!$R$8</f>
        <v>4.972934808</v>
      </c>
      <c r="W17" s="567">
        <f>'Assumptions (NG non-electricity'!W8*$R$17/'Assumptions (NG non-electricity'!$R$8</f>
        <v>5.019563686</v>
      </c>
      <c r="X17" s="567">
        <f>'Assumptions (NG non-electricity'!X8*$R$17/'Assumptions (NG non-electricity'!$R$8</f>
        <v>5.066192565</v>
      </c>
      <c r="Y17" s="567">
        <f>'Assumptions (NG non-electricity'!Y8*$R$17/'Assumptions (NG non-electricity'!$R$8</f>
        <v>5.112821444</v>
      </c>
      <c r="Z17" s="567">
        <f>'Assumptions (NG non-electricity'!Z8*$R$17/'Assumptions (NG non-electricity'!$R$8</f>
        <v>5.159450322</v>
      </c>
      <c r="AA17" s="567">
        <f>'Assumptions (NG non-electricity'!AA8*$R$17/'Assumptions (NG non-electricity'!$R$8</f>
        <v>5.206079201</v>
      </c>
      <c r="AB17" s="567">
        <f>'Assumptions (NG non-electricity'!AB8*$R$17/'Assumptions (NG non-electricity'!$R$8</f>
        <v>5.25270808</v>
      </c>
      <c r="AC17" s="567">
        <f>'Assumptions (NG non-electricity'!AC8*$R$17/'Assumptions (NG non-electricity'!$R$8</f>
        <v>5.299336959</v>
      </c>
      <c r="AD17" s="567">
        <f>'Assumptions (NG non-electricity'!AD8*$R$17/'Assumptions (NG non-electricity'!$R$8</f>
        <v>5.345965837</v>
      </c>
      <c r="AE17" s="567">
        <f>'Assumptions (NG non-electricity'!AE8*$R$17/'Assumptions (NG non-electricity'!$R$8</f>
        <v>5.392594716</v>
      </c>
      <c r="AF17" s="567">
        <f>'Assumptions (NG non-electricity'!AF8*$R$17/'Assumptions (NG non-electricity'!$R$8</f>
        <v>5.439223595</v>
      </c>
      <c r="AG17" s="567">
        <f>'Assumptions (NG non-electricity'!AG8*$R$17/'Assumptions (NG non-electricity'!$R$8</f>
        <v>5.485852474</v>
      </c>
      <c r="AH17" s="567">
        <f>'Assumptions (NG non-electricity'!AH8*$R$17/'Assumptions (NG non-electricity'!$R$8</f>
        <v>5.532481352</v>
      </c>
      <c r="AI17" s="567">
        <f>'Assumptions (NG non-electricity'!AI8*$R$17/'Assumptions (NG non-electricity'!$R$8</f>
        <v>5.579110231</v>
      </c>
      <c r="AJ17" s="567">
        <f>'Assumptions (NG non-electricity'!AJ8*$R$17/'Assumptions (NG non-electricity'!$R$8</f>
        <v>5.62573911</v>
      </c>
      <c r="AK17" s="567">
        <f>'Assumptions (NG non-electricity'!AK8*$R$17/'Assumptions (NG non-electricity'!$R$8</f>
        <v>5.672367989</v>
      </c>
      <c r="AL17" s="567">
        <f>'Assumptions (NG non-electricity'!AL8*$R$17/'Assumptions (NG non-electricity'!$R$8</f>
        <v>5.718996867</v>
      </c>
      <c r="AM17" s="567">
        <f>'Assumptions (NG non-electricity'!AM8*$R$17/'Assumptions (NG non-electricity'!$R$8</f>
        <v>5.765625746</v>
      </c>
      <c r="AN17" s="567">
        <f>'Assumptions (NG non-electricity'!AN8*$R$17/'Assumptions (NG non-electricity'!$R$8</f>
        <v>5.812254625</v>
      </c>
      <c r="AO17" s="567">
        <f>'Assumptions (NG non-electricity'!AO8*$R$17/'Assumptions (NG non-electricity'!$R$8</f>
        <v>5.858883503</v>
      </c>
      <c r="AP17" s="567">
        <f>'Assumptions (NG non-electricity'!AP8*$R$17/'Assumptions (NG non-electricity'!$R$8</f>
        <v>5.905512382</v>
      </c>
      <c r="AQ17" s="567">
        <f>'Assumptions (NG non-electricity'!AQ8*$R$17/'Assumptions (NG non-electricity'!$R$8</f>
        <v>5.952141261</v>
      </c>
      <c r="AR17" s="567">
        <f>'Assumptions (NG non-electricity'!AR8*$R$17/'Assumptions (NG non-electricity'!$R$8</f>
        <v>5.99877014</v>
      </c>
      <c r="AS17" s="567">
        <f>'Assumptions (NG non-electricity'!AS8*$R$17/'Assumptions (NG non-electricity'!$R$8</f>
        <v>6.045399018</v>
      </c>
      <c r="AT17" s="567">
        <f>'Assumptions (NG non-electricity'!AT8*$R$17/'Assumptions (NG non-electricity'!$R$8</f>
        <v>6.092027897</v>
      </c>
      <c r="AU17" s="567">
        <f>'Assumptions (NG non-electricity'!AU8*$R$17/'Assumptions (NG non-electricity'!$R$8</f>
        <v>6.138656776</v>
      </c>
      <c r="AV17" s="567">
        <f>'Assumptions (NG non-electricity'!AV8*$R$17/'Assumptions (NG non-electricity'!$R$8</f>
        <v>6.185285655</v>
      </c>
      <c r="AW17" s="567">
        <f>'Assumptions (NG non-electricity'!AW8*$R$17/'Assumptions (NG non-electricity'!$R$8</f>
        <v>6.231914533</v>
      </c>
      <c r="AX17" s="567">
        <f>'Assumptions (NG non-electricity'!AX8*$R$17/'Assumptions (NG non-electricity'!$R$8</f>
        <v>6.278543412</v>
      </c>
      <c r="AY17" s="567">
        <f>'Assumptions (NG non-electricity'!AY8*$R$17/'Assumptions (NG non-electricity'!$R$8</f>
        <v>6.325172291</v>
      </c>
      <c r="AZ17" s="567">
        <f>'Assumptions (NG non-electricity'!AZ8*$R$17/'Assumptions (NG non-electricity'!$R$8</f>
        <v>6.37180117</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0.073301</v>
      </c>
      <c r="C20" s="571">
        <v>0.075898</v>
      </c>
      <c r="D20" s="571">
        <v>0.072849</v>
      </c>
      <c r="E20" s="571">
        <v>0.075195</v>
      </c>
      <c r="F20" s="571">
        <v>0.071217</v>
      </c>
      <c r="G20" s="571">
        <v>0.070387</v>
      </c>
      <c r="H20" s="571">
        <v>0.070921</v>
      </c>
      <c r="I20" s="571">
        <v>0.040433</v>
      </c>
      <c r="J20" s="571">
        <v>0.039295</v>
      </c>
      <c r="K20" s="571">
        <v>0.017438</v>
      </c>
      <c r="L20" s="571">
        <v>0.014115</v>
      </c>
      <c r="M20" s="571">
        <v>0.01975</v>
      </c>
      <c r="N20" s="571">
        <v>0.020126</v>
      </c>
      <c r="O20" s="571">
        <v>0.021854</v>
      </c>
      <c r="P20" s="571">
        <v>0.027705</v>
      </c>
      <c r="Q20" s="571">
        <v>0.020588</v>
      </c>
      <c r="R20" s="572">
        <v>0.013804</v>
      </c>
      <c r="S20" s="573">
        <f t="shared" ref="S20:AY20" si="1">$R$20+(S$1-$R$1)/($AZ$1-$R$1)*($AZ$20-$R$20)</f>
        <v>0.0138166875</v>
      </c>
      <c r="T20" s="573">
        <f t="shared" si="1"/>
        <v>0.013829375</v>
      </c>
      <c r="U20" s="573">
        <f t="shared" si="1"/>
        <v>0.0138420625</v>
      </c>
      <c r="V20" s="573">
        <f t="shared" si="1"/>
        <v>0.01385475</v>
      </c>
      <c r="W20" s="573">
        <f t="shared" si="1"/>
        <v>0.0138674375</v>
      </c>
      <c r="X20" s="573">
        <f t="shared" si="1"/>
        <v>0.013880125</v>
      </c>
      <c r="Y20" s="573">
        <f t="shared" si="1"/>
        <v>0.0138928125</v>
      </c>
      <c r="Z20" s="573">
        <f t="shared" si="1"/>
        <v>0.0139055</v>
      </c>
      <c r="AA20" s="573">
        <f t="shared" si="1"/>
        <v>0.0139181875</v>
      </c>
      <c r="AB20" s="573">
        <f t="shared" si="1"/>
        <v>0.013930875</v>
      </c>
      <c r="AC20" s="573">
        <f t="shared" si="1"/>
        <v>0.0139435625</v>
      </c>
      <c r="AD20" s="573">
        <f t="shared" si="1"/>
        <v>0.01395625</v>
      </c>
      <c r="AE20" s="573">
        <f t="shared" si="1"/>
        <v>0.0139689375</v>
      </c>
      <c r="AF20" s="573">
        <f t="shared" si="1"/>
        <v>0.013981625</v>
      </c>
      <c r="AG20" s="573">
        <f t="shared" si="1"/>
        <v>0.0139943125</v>
      </c>
      <c r="AH20" s="573">
        <f t="shared" si="1"/>
        <v>0.014007</v>
      </c>
      <c r="AI20" s="573">
        <f t="shared" si="1"/>
        <v>0.0140196875</v>
      </c>
      <c r="AJ20" s="573">
        <f t="shared" si="1"/>
        <v>0.014032375</v>
      </c>
      <c r="AK20" s="573">
        <f t="shared" si="1"/>
        <v>0.0140450625</v>
      </c>
      <c r="AL20" s="573">
        <f t="shared" si="1"/>
        <v>0.01405775</v>
      </c>
      <c r="AM20" s="573">
        <f t="shared" si="1"/>
        <v>0.0140704375</v>
      </c>
      <c r="AN20" s="573">
        <f t="shared" si="1"/>
        <v>0.014083125</v>
      </c>
      <c r="AO20" s="573">
        <f t="shared" si="1"/>
        <v>0.0140958125</v>
      </c>
      <c r="AP20" s="573">
        <f t="shared" si="1"/>
        <v>0.0141085</v>
      </c>
      <c r="AQ20" s="573">
        <f t="shared" si="1"/>
        <v>0.0141211875</v>
      </c>
      <c r="AR20" s="573">
        <f t="shared" si="1"/>
        <v>0.014133875</v>
      </c>
      <c r="AS20" s="573">
        <f t="shared" si="1"/>
        <v>0.0141465625</v>
      </c>
      <c r="AT20" s="573">
        <f t="shared" si="1"/>
        <v>0.01415925</v>
      </c>
      <c r="AU20" s="573">
        <f t="shared" si="1"/>
        <v>0.0141719375</v>
      </c>
      <c r="AV20" s="573">
        <f t="shared" si="1"/>
        <v>0.014184625</v>
      </c>
      <c r="AW20" s="573">
        <f t="shared" si="1"/>
        <v>0.0141973125</v>
      </c>
      <c r="AX20" s="573">
        <f t="shared" si="1"/>
        <v>0.01421</v>
      </c>
      <c r="AY20" s="573">
        <f t="shared" si="1"/>
        <v>0.0142226875</v>
      </c>
      <c r="AZ20" s="572">
        <v>0.014235375</v>
      </c>
    </row>
    <row r="21">
      <c r="A21" s="569" t="s">
        <v>736</v>
      </c>
      <c r="B21" s="570">
        <v>6.918</v>
      </c>
      <c r="C21" s="574">
        <v>7.141</v>
      </c>
      <c r="D21" s="574">
        <v>6.83</v>
      </c>
      <c r="E21" s="574">
        <v>7.046</v>
      </c>
      <c r="F21" s="574">
        <v>6.674</v>
      </c>
      <c r="G21" s="574">
        <v>6.658</v>
      </c>
      <c r="H21" s="574">
        <v>6.719</v>
      </c>
      <c r="I21" s="574">
        <v>3.827</v>
      </c>
      <c r="J21" s="574">
        <v>3.72</v>
      </c>
      <c r="K21" s="574">
        <v>1.65</v>
      </c>
      <c r="L21" s="574">
        <v>1.336</v>
      </c>
      <c r="M21" s="574">
        <v>1.869</v>
      </c>
      <c r="N21" s="574">
        <v>1.905</v>
      </c>
      <c r="O21" s="574">
        <v>2.069</v>
      </c>
      <c r="P21" s="574">
        <v>2.622</v>
      </c>
      <c r="Q21" s="574">
        <v>1.949</v>
      </c>
      <c r="R21" s="574">
        <v>1.307</v>
      </c>
      <c r="S21" s="575">
        <v>1.185</v>
      </c>
      <c r="T21" s="567">
        <f t="shared" ref="T21:AZ21" si="2">T20*($R$21/$R$20)</f>
        <v>1.309402574</v>
      </c>
      <c r="U21" s="567">
        <f t="shared" si="2"/>
        <v>1.31060386</v>
      </c>
      <c r="V21" s="567">
        <f t="shared" si="2"/>
        <v>1.311805147</v>
      </c>
      <c r="W21" s="567">
        <f t="shared" si="2"/>
        <v>1.313006434</v>
      </c>
      <c r="X21" s="567">
        <f t="shared" si="2"/>
        <v>1.314207721</v>
      </c>
      <c r="Y21" s="567">
        <f t="shared" si="2"/>
        <v>1.315409007</v>
      </c>
      <c r="Z21" s="567">
        <f t="shared" si="2"/>
        <v>1.316610294</v>
      </c>
      <c r="AA21" s="567">
        <f t="shared" si="2"/>
        <v>1.317811581</v>
      </c>
      <c r="AB21" s="567">
        <f t="shared" si="2"/>
        <v>1.319012868</v>
      </c>
      <c r="AC21" s="567">
        <f t="shared" si="2"/>
        <v>1.320214154</v>
      </c>
      <c r="AD21" s="567">
        <f t="shared" si="2"/>
        <v>1.321415441</v>
      </c>
      <c r="AE21" s="567">
        <f t="shared" si="2"/>
        <v>1.322616728</v>
      </c>
      <c r="AF21" s="567">
        <f t="shared" si="2"/>
        <v>1.323818015</v>
      </c>
      <c r="AG21" s="567">
        <f t="shared" si="2"/>
        <v>1.325019301</v>
      </c>
      <c r="AH21" s="567">
        <f t="shared" si="2"/>
        <v>1.326220588</v>
      </c>
      <c r="AI21" s="567">
        <f t="shared" si="2"/>
        <v>1.327421875</v>
      </c>
      <c r="AJ21" s="567">
        <f t="shared" si="2"/>
        <v>1.328623162</v>
      </c>
      <c r="AK21" s="567">
        <f t="shared" si="2"/>
        <v>1.329824449</v>
      </c>
      <c r="AL21" s="567">
        <f t="shared" si="2"/>
        <v>1.331025735</v>
      </c>
      <c r="AM21" s="567">
        <f t="shared" si="2"/>
        <v>1.332227022</v>
      </c>
      <c r="AN21" s="567">
        <f t="shared" si="2"/>
        <v>1.333428309</v>
      </c>
      <c r="AO21" s="567">
        <f t="shared" si="2"/>
        <v>1.334629596</v>
      </c>
      <c r="AP21" s="567">
        <f t="shared" si="2"/>
        <v>1.335830882</v>
      </c>
      <c r="AQ21" s="567">
        <f t="shared" si="2"/>
        <v>1.337032169</v>
      </c>
      <c r="AR21" s="567">
        <f t="shared" si="2"/>
        <v>1.338233456</v>
      </c>
      <c r="AS21" s="567">
        <f t="shared" si="2"/>
        <v>1.339434743</v>
      </c>
      <c r="AT21" s="567">
        <f t="shared" si="2"/>
        <v>1.340636029</v>
      </c>
      <c r="AU21" s="567">
        <f t="shared" si="2"/>
        <v>1.341837316</v>
      </c>
      <c r="AV21" s="567">
        <f t="shared" si="2"/>
        <v>1.343038603</v>
      </c>
      <c r="AW21" s="567">
        <f t="shared" si="2"/>
        <v>1.34423989</v>
      </c>
      <c r="AX21" s="567">
        <f t="shared" si="2"/>
        <v>1.345441176</v>
      </c>
      <c r="AY21" s="567">
        <f t="shared" si="2"/>
        <v>1.346642463</v>
      </c>
      <c r="AZ21" s="567">
        <f t="shared" si="2"/>
        <v>1.34784375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1.46371931294038</v>
      </c>
      <c r="S31" s="573">
        <f t="shared" ref="S31:AY31" si="5">$R$31+(S$1-$R$1)/($AZ$1-$R$1)*($AZ$31-$R$31)</f>
        <v>1.45381324</v>
      </c>
      <c r="T31" s="573">
        <f t="shared" si="5"/>
        <v>1.443907167</v>
      </c>
      <c r="U31" s="573">
        <f t="shared" si="5"/>
        <v>1.434001095</v>
      </c>
      <c r="V31" s="573">
        <f t="shared" si="5"/>
        <v>1.424095022</v>
      </c>
      <c r="W31" s="573">
        <f t="shared" si="5"/>
        <v>1.414188949</v>
      </c>
      <c r="X31" s="573">
        <f t="shared" si="5"/>
        <v>1.404282877</v>
      </c>
      <c r="Y31" s="573">
        <f t="shared" si="5"/>
        <v>1.394376804</v>
      </c>
      <c r="Z31" s="573">
        <f t="shared" si="5"/>
        <v>1.384470731</v>
      </c>
      <c r="AA31" s="573">
        <f t="shared" si="5"/>
        <v>1.374564658</v>
      </c>
      <c r="AB31" s="573">
        <f t="shared" si="5"/>
        <v>1.364658586</v>
      </c>
      <c r="AC31" s="573">
        <f t="shared" si="5"/>
        <v>1.354752513</v>
      </c>
      <c r="AD31" s="573">
        <f t="shared" si="5"/>
        <v>1.34484644</v>
      </c>
      <c r="AE31" s="573">
        <f t="shared" si="5"/>
        <v>1.334940367</v>
      </c>
      <c r="AF31" s="573">
        <f t="shared" si="5"/>
        <v>1.325034295</v>
      </c>
      <c r="AG31" s="573">
        <f t="shared" si="5"/>
        <v>1.315128222</v>
      </c>
      <c r="AH31" s="573">
        <f t="shared" si="5"/>
        <v>1.305222149</v>
      </c>
      <c r="AI31" s="573">
        <f t="shared" si="5"/>
        <v>1.295316076</v>
      </c>
      <c r="AJ31" s="573">
        <f t="shared" si="5"/>
        <v>1.285410004</v>
      </c>
      <c r="AK31" s="573">
        <f t="shared" si="5"/>
        <v>1.275503931</v>
      </c>
      <c r="AL31" s="573">
        <f t="shared" si="5"/>
        <v>1.265597858</v>
      </c>
      <c r="AM31" s="573">
        <f t="shared" si="5"/>
        <v>1.255691785</v>
      </c>
      <c r="AN31" s="573">
        <f t="shared" si="5"/>
        <v>1.245785713</v>
      </c>
      <c r="AO31" s="573">
        <f t="shared" si="5"/>
        <v>1.23587964</v>
      </c>
      <c r="AP31" s="573">
        <f t="shared" si="5"/>
        <v>1.225973567</v>
      </c>
      <c r="AQ31" s="573">
        <f t="shared" si="5"/>
        <v>1.216067494</v>
      </c>
      <c r="AR31" s="573">
        <f t="shared" si="5"/>
        <v>1.206161422</v>
      </c>
      <c r="AS31" s="573">
        <f t="shared" si="5"/>
        <v>1.196255349</v>
      </c>
      <c r="AT31" s="573">
        <f t="shared" si="5"/>
        <v>1.186349276</v>
      </c>
      <c r="AU31" s="573">
        <f t="shared" si="5"/>
        <v>1.176443204</v>
      </c>
      <c r="AV31" s="573">
        <f t="shared" si="5"/>
        <v>1.166537131</v>
      </c>
      <c r="AW31" s="573">
        <f t="shared" si="5"/>
        <v>1.156631058</v>
      </c>
      <c r="AX31" s="573">
        <f t="shared" si="5"/>
        <v>1.146724985</v>
      </c>
      <c r="AY31" s="573">
        <f t="shared" si="5"/>
        <v>1.136818913</v>
      </c>
      <c r="AZ31" s="581">
        <f>Inputs!H21</f>
        <v>1.12691284</v>
      </c>
    </row>
    <row r="32">
      <c r="A32" s="565" t="s">
        <v>746</v>
      </c>
      <c r="B32" s="570">
        <v>2.497663</v>
      </c>
      <c r="C32" s="571">
        <v>2.601026</v>
      </c>
      <c r="D32" s="571">
        <v>2.674215</v>
      </c>
      <c r="E32" s="571">
        <v>2.608635</v>
      </c>
      <c r="F32" s="571">
        <v>2.637015</v>
      </c>
      <c r="G32" s="571">
        <v>2.635616</v>
      </c>
      <c r="H32" s="571">
        <v>2.761493</v>
      </c>
      <c r="I32" s="571">
        <v>2.785833</v>
      </c>
      <c r="J32" s="571">
        <v>2.68202</v>
      </c>
      <c r="K32" s="571">
        <v>2.567231</v>
      </c>
      <c r="L32" s="571">
        <v>2.67133</v>
      </c>
      <c r="M32" s="571">
        <v>2.6858</v>
      </c>
      <c r="N32" s="571">
        <v>2.648218</v>
      </c>
      <c r="O32" s="571">
        <v>2.767906</v>
      </c>
      <c r="P32" s="571">
        <v>2.96921</v>
      </c>
      <c r="Q32" s="571">
        <v>3.05127</v>
      </c>
      <c r="R32" s="572">
        <v>1.70672468705962</v>
      </c>
      <c r="S32" s="573">
        <f t="shared" ref="S32:AY32" si="6">$R$32+(S$1-$R$1)/($AZ$1-$R$1)*($AZ$32-$R$32)</f>
        <v>1.705420274</v>
      </c>
      <c r="T32" s="573">
        <f t="shared" si="6"/>
        <v>1.704115861</v>
      </c>
      <c r="U32" s="573">
        <f t="shared" si="6"/>
        <v>1.702811449</v>
      </c>
      <c r="V32" s="573">
        <f t="shared" si="6"/>
        <v>1.701507036</v>
      </c>
      <c r="W32" s="573">
        <f t="shared" si="6"/>
        <v>1.700202623</v>
      </c>
      <c r="X32" s="573">
        <f t="shared" si="6"/>
        <v>1.69889821</v>
      </c>
      <c r="Y32" s="573">
        <f t="shared" si="6"/>
        <v>1.697593797</v>
      </c>
      <c r="Z32" s="573">
        <f t="shared" si="6"/>
        <v>1.696289384</v>
      </c>
      <c r="AA32" s="573">
        <f t="shared" si="6"/>
        <v>1.694984972</v>
      </c>
      <c r="AB32" s="573">
        <f t="shared" si="6"/>
        <v>1.693680559</v>
      </c>
      <c r="AC32" s="573">
        <f t="shared" si="6"/>
        <v>1.692376146</v>
      </c>
      <c r="AD32" s="573">
        <f t="shared" si="6"/>
        <v>1.691071733</v>
      </c>
      <c r="AE32" s="573">
        <f t="shared" si="6"/>
        <v>1.68976732</v>
      </c>
      <c r="AF32" s="573">
        <f t="shared" si="6"/>
        <v>1.688462908</v>
      </c>
      <c r="AG32" s="573">
        <f t="shared" si="6"/>
        <v>1.687158495</v>
      </c>
      <c r="AH32" s="573">
        <f t="shared" si="6"/>
        <v>1.685854082</v>
      </c>
      <c r="AI32" s="573">
        <f t="shared" si="6"/>
        <v>1.684549669</v>
      </c>
      <c r="AJ32" s="573">
        <f t="shared" si="6"/>
        <v>1.683245256</v>
      </c>
      <c r="AK32" s="573">
        <f t="shared" si="6"/>
        <v>1.681940843</v>
      </c>
      <c r="AL32" s="573">
        <f t="shared" si="6"/>
        <v>1.680636431</v>
      </c>
      <c r="AM32" s="573">
        <f t="shared" si="6"/>
        <v>1.679332018</v>
      </c>
      <c r="AN32" s="573">
        <f t="shared" si="6"/>
        <v>1.678027605</v>
      </c>
      <c r="AO32" s="573">
        <f t="shared" si="6"/>
        <v>1.676723192</v>
      </c>
      <c r="AP32" s="573">
        <f t="shared" si="6"/>
        <v>1.675418779</v>
      </c>
      <c r="AQ32" s="573">
        <f t="shared" si="6"/>
        <v>1.674114367</v>
      </c>
      <c r="AR32" s="573">
        <f t="shared" si="6"/>
        <v>1.672809954</v>
      </c>
      <c r="AS32" s="573">
        <f t="shared" si="6"/>
        <v>1.671505541</v>
      </c>
      <c r="AT32" s="573">
        <f t="shared" si="6"/>
        <v>1.670201128</v>
      </c>
      <c r="AU32" s="573">
        <f t="shared" si="6"/>
        <v>1.668896715</v>
      </c>
      <c r="AV32" s="573">
        <f t="shared" si="6"/>
        <v>1.667592302</v>
      </c>
      <c r="AW32" s="573">
        <f t="shared" si="6"/>
        <v>1.66628789</v>
      </c>
      <c r="AX32" s="573">
        <f t="shared" si="6"/>
        <v>1.664983477</v>
      </c>
      <c r="AY32" s="573">
        <f t="shared" si="6"/>
        <v>1.663679064</v>
      </c>
      <c r="AZ32" s="570">
        <v>1.66237465114836</v>
      </c>
    </row>
    <row r="33">
      <c r="A33" s="565" t="s">
        <v>747</v>
      </c>
      <c r="B33" s="570">
        <v>0.037463</v>
      </c>
      <c r="C33" s="571">
        <v>0.042675</v>
      </c>
      <c r="D33" s="571">
        <v>0.038049</v>
      </c>
      <c r="E33" s="571">
        <v>0.032688</v>
      </c>
      <c r="F33" s="571">
        <v>0.026609</v>
      </c>
      <c r="G33" s="571">
        <v>0.030684</v>
      </c>
      <c r="H33" s="571">
        <v>0.023299</v>
      </c>
      <c r="I33" s="571">
        <v>0.025455</v>
      </c>
      <c r="J33" s="571">
        <v>0.024104</v>
      </c>
      <c r="K33" s="571">
        <v>0.020612</v>
      </c>
      <c r="L33" s="571">
        <v>0.020533</v>
      </c>
      <c r="M33" s="571">
        <v>0.018422</v>
      </c>
      <c r="N33" s="571">
        <v>0.014694</v>
      </c>
      <c r="O33" s="571">
        <v>0.017522</v>
      </c>
      <c r="P33" s="571">
        <v>0.018563</v>
      </c>
      <c r="Q33" s="571">
        <v>0.019092</v>
      </c>
      <c r="R33" s="582">
        <v>0.019598</v>
      </c>
      <c r="S33" s="582">
        <v>0.015969</v>
      </c>
      <c r="T33" s="573">
        <f t="shared" ref="T33:AY33" si="7">$S$33+(T$1-$S$1)/($AZ$1-$S$1)*($AZ$33-$S$33)</f>
        <v>0.01599412987</v>
      </c>
      <c r="U33" s="573">
        <f t="shared" si="7"/>
        <v>0.01601925974</v>
      </c>
      <c r="V33" s="573">
        <f t="shared" si="7"/>
        <v>0.01604438961</v>
      </c>
      <c r="W33" s="573">
        <f t="shared" si="7"/>
        <v>0.01606951948</v>
      </c>
      <c r="X33" s="573">
        <f t="shared" si="7"/>
        <v>0.01609464935</v>
      </c>
      <c r="Y33" s="573">
        <f t="shared" si="7"/>
        <v>0.01611977922</v>
      </c>
      <c r="Z33" s="573">
        <f t="shared" si="7"/>
        <v>0.01614490909</v>
      </c>
      <c r="AA33" s="573">
        <f t="shared" si="7"/>
        <v>0.01617003896</v>
      </c>
      <c r="AB33" s="573">
        <f t="shared" si="7"/>
        <v>0.01619516883</v>
      </c>
      <c r="AC33" s="573">
        <f t="shared" si="7"/>
        <v>0.0162202987</v>
      </c>
      <c r="AD33" s="573">
        <f t="shared" si="7"/>
        <v>0.01624542857</v>
      </c>
      <c r="AE33" s="573">
        <f t="shared" si="7"/>
        <v>0.01627055844</v>
      </c>
      <c r="AF33" s="573">
        <f t="shared" si="7"/>
        <v>0.01629568831</v>
      </c>
      <c r="AG33" s="573">
        <f t="shared" si="7"/>
        <v>0.01632081818</v>
      </c>
      <c r="AH33" s="573">
        <f t="shared" si="7"/>
        <v>0.01634594805</v>
      </c>
      <c r="AI33" s="573">
        <f t="shared" si="7"/>
        <v>0.01637107792</v>
      </c>
      <c r="AJ33" s="573">
        <f t="shared" si="7"/>
        <v>0.01639620779</v>
      </c>
      <c r="AK33" s="573">
        <f t="shared" si="7"/>
        <v>0.01642133766</v>
      </c>
      <c r="AL33" s="573">
        <f t="shared" si="7"/>
        <v>0.01644646753</v>
      </c>
      <c r="AM33" s="573">
        <f t="shared" si="7"/>
        <v>0.0164715974</v>
      </c>
      <c r="AN33" s="573">
        <f t="shared" si="7"/>
        <v>0.01649672727</v>
      </c>
      <c r="AO33" s="573">
        <f t="shared" si="7"/>
        <v>0.01652185714</v>
      </c>
      <c r="AP33" s="573">
        <f t="shared" si="7"/>
        <v>0.01654698701</v>
      </c>
      <c r="AQ33" s="573">
        <f t="shared" si="7"/>
        <v>0.01657211688</v>
      </c>
      <c r="AR33" s="573">
        <f t="shared" si="7"/>
        <v>0.01659724675</v>
      </c>
      <c r="AS33" s="573">
        <f t="shared" si="7"/>
        <v>0.01662237662</v>
      </c>
      <c r="AT33" s="573">
        <f t="shared" si="7"/>
        <v>0.01664750649</v>
      </c>
      <c r="AU33" s="573">
        <f t="shared" si="7"/>
        <v>0.01667263636</v>
      </c>
      <c r="AV33" s="573">
        <f t="shared" si="7"/>
        <v>0.01669776623</v>
      </c>
      <c r="AW33" s="573">
        <f t="shared" si="7"/>
        <v>0.0167228961</v>
      </c>
      <c r="AX33" s="573">
        <f t="shared" si="7"/>
        <v>0.01674802597</v>
      </c>
      <c r="AY33" s="573">
        <f t="shared" si="7"/>
        <v>0.01677315584</v>
      </c>
      <c r="AZ33" s="570">
        <v>0.0167982857142857</v>
      </c>
    </row>
    <row r="34">
      <c r="A34" s="565" t="s">
        <v>748</v>
      </c>
      <c r="B34" s="570">
        <v>0.045385</v>
      </c>
      <c r="C34" s="571">
        <v>0.03543</v>
      </c>
      <c r="D34" s="571">
        <v>0.026396</v>
      </c>
      <c r="E34" s="571">
        <v>0.030041</v>
      </c>
      <c r="F34" s="571">
        <v>0.019076</v>
      </c>
      <c r="G34" s="571">
        <v>0.027069</v>
      </c>
      <c r="H34" s="571">
        <v>0.024294</v>
      </c>
      <c r="I34" s="571">
        <v>0.01903</v>
      </c>
      <c r="J34" s="571">
        <v>0.02397</v>
      </c>
      <c r="K34" s="571">
        <v>0.027962</v>
      </c>
      <c r="L34" s="571">
        <v>0.025296</v>
      </c>
      <c r="M34" s="571">
        <v>0.035359</v>
      </c>
      <c r="N34" s="571">
        <v>0.032704</v>
      </c>
      <c r="O34" s="571">
        <v>0.02904</v>
      </c>
      <c r="P34" s="571">
        <v>0.028265</v>
      </c>
      <c r="Q34" s="571">
        <v>0.051351</v>
      </c>
      <c r="R34" s="582">
        <v>0.051631</v>
      </c>
      <c r="S34" s="582">
        <v>0.046772</v>
      </c>
      <c r="T34" s="573">
        <f t="shared" ref="T34:AY34" si="8">$S$34+(T$1-$S$1)/($AZ$1-$S$1)*($AZ$34-$S$34)</f>
        <v>0.04713709474</v>
      </c>
      <c r="U34" s="573">
        <f t="shared" si="8"/>
        <v>0.04750218949</v>
      </c>
      <c r="V34" s="573">
        <f t="shared" si="8"/>
        <v>0.04786728423</v>
      </c>
      <c r="W34" s="573">
        <f t="shared" si="8"/>
        <v>0.04823237898</v>
      </c>
      <c r="X34" s="573">
        <f t="shared" si="8"/>
        <v>0.04859747372</v>
      </c>
      <c r="Y34" s="573">
        <f t="shared" si="8"/>
        <v>0.04896256847</v>
      </c>
      <c r="Z34" s="573">
        <f t="shared" si="8"/>
        <v>0.04932766321</v>
      </c>
      <c r="AA34" s="573">
        <f t="shared" si="8"/>
        <v>0.04969275796</v>
      </c>
      <c r="AB34" s="573">
        <f t="shared" si="8"/>
        <v>0.0500578527</v>
      </c>
      <c r="AC34" s="573">
        <f t="shared" si="8"/>
        <v>0.05042294745</v>
      </c>
      <c r="AD34" s="573">
        <f t="shared" si="8"/>
        <v>0.05078804219</v>
      </c>
      <c r="AE34" s="573">
        <f t="shared" si="8"/>
        <v>0.05115313694</v>
      </c>
      <c r="AF34" s="573">
        <f t="shared" si="8"/>
        <v>0.05151823168</v>
      </c>
      <c r="AG34" s="573">
        <f t="shared" si="8"/>
        <v>0.05188332643</v>
      </c>
      <c r="AH34" s="573">
        <f t="shared" si="8"/>
        <v>0.05224842117</v>
      </c>
      <c r="AI34" s="573">
        <f t="shared" si="8"/>
        <v>0.05261351592</v>
      </c>
      <c r="AJ34" s="573">
        <f t="shared" si="8"/>
        <v>0.05297861066</v>
      </c>
      <c r="AK34" s="573">
        <f t="shared" si="8"/>
        <v>0.05334370541</v>
      </c>
      <c r="AL34" s="573">
        <f t="shared" si="8"/>
        <v>0.05370880015</v>
      </c>
      <c r="AM34" s="573">
        <f t="shared" si="8"/>
        <v>0.0540738949</v>
      </c>
      <c r="AN34" s="573">
        <f t="shared" si="8"/>
        <v>0.05443898964</v>
      </c>
      <c r="AO34" s="573">
        <f t="shared" si="8"/>
        <v>0.05480408439</v>
      </c>
      <c r="AP34" s="573">
        <f t="shared" si="8"/>
        <v>0.05516917913</v>
      </c>
      <c r="AQ34" s="573">
        <f t="shared" si="8"/>
        <v>0.05553427388</v>
      </c>
      <c r="AR34" s="573">
        <f t="shared" si="8"/>
        <v>0.05589936862</v>
      </c>
      <c r="AS34" s="573">
        <f t="shared" si="8"/>
        <v>0.05626446337</v>
      </c>
      <c r="AT34" s="573">
        <f t="shared" si="8"/>
        <v>0.05662955811</v>
      </c>
      <c r="AU34" s="573">
        <f t="shared" si="8"/>
        <v>0.05699465286</v>
      </c>
      <c r="AV34" s="573">
        <f t="shared" si="8"/>
        <v>0.0573597476</v>
      </c>
      <c r="AW34" s="573">
        <f t="shared" si="8"/>
        <v>0.05772484235</v>
      </c>
      <c r="AX34" s="573">
        <f t="shared" si="8"/>
        <v>0.05808993709</v>
      </c>
      <c r="AY34" s="573">
        <f t="shared" si="8"/>
        <v>0.05845503184</v>
      </c>
      <c r="AZ34" s="570">
        <v>0.0588201265822785</v>
      </c>
    </row>
    <row r="35">
      <c r="A35" s="565" t="s">
        <v>749</v>
      </c>
      <c r="B35" s="570">
        <v>3.159925</v>
      </c>
      <c r="C35" s="571">
        <v>3.066712</v>
      </c>
      <c r="D35" s="571">
        <v>3.168083</v>
      </c>
      <c r="E35" s="571">
        <v>3.283941</v>
      </c>
      <c r="F35" s="571">
        <v>3.463304</v>
      </c>
      <c r="G35" s="571">
        <v>3.278225</v>
      </c>
      <c r="H35" s="571">
        <v>3.296193</v>
      </c>
      <c r="I35" s="571">
        <v>3.126956</v>
      </c>
      <c r="J35" s="571">
        <v>2.567197</v>
      </c>
      <c r="K35" s="571">
        <v>2.501081</v>
      </c>
      <c r="L35" s="571">
        <v>2.834511</v>
      </c>
      <c r="M35" s="571">
        <v>2.813423</v>
      </c>
      <c r="N35" s="571">
        <v>3.000619</v>
      </c>
      <c r="O35" s="571">
        <v>3.225806</v>
      </c>
      <c r="P35" s="571">
        <v>3.026625</v>
      </c>
      <c r="Q35" s="571">
        <v>3.166959</v>
      </c>
      <c r="R35" s="582">
        <v>3.203273</v>
      </c>
      <c r="S35" s="582">
        <v>3.295355</v>
      </c>
      <c r="T35" s="573">
        <f t="shared" ref="T35:AY35" si="9">$S$35+(T$1-$S$1)/($AZ$1-$S$1)*($AZ$35-$S$35)</f>
        <v>3.339404554</v>
      </c>
      <c r="U35" s="573">
        <f t="shared" si="9"/>
        <v>3.383454109</v>
      </c>
      <c r="V35" s="573">
        <f t="shared" si="9"/>
        <v>3.427503663</v>
      </c>
      <c r="W35" s="573">
        <f t="shared" si="9"/>
        <v>3.471553218</v>
      </c>
      <c r="X35" s="573">
        <f t="shared" si="9"/>
        <v>3.515602772</v>
      </c>
      <c r="Y35" s="573">
        <f t="shared" si="9"/>
        <v>3.559652326</v>
      </c>
      <c r="Z35" s="573">
        <f t="shared" si="9"/>
        <v>3.603701881</v>
      </c>
      <c r="AA35" s="573">
        <f t="shared" si="9"/>
        <v>3.647751435</v>
      </c>
      <c r="AB35" s="573">
        <f t="shared" si="9"/>
        <v>3.691800989</v>
      </c>
      <c r="AC35" s="573">
        <f t="shared" si="9"/>
        <v>3.735850544</v>
      </c>
      <c r="AD35" s="573">
        <f t="shared" si="9"/>
        <v>3.779900098</v>
      </c>
      <c r="AE35" s="573">
        <f t="shared" si="9"/>
        <v>3.823949653</v>
      </c>
      <c r="AF35" s="573">
        <f t="shared" si="9"/>
        <v>3.867999207</v>
      </c>
      <c r="AG35" s="573">
        <f t="shared" si="9"/>
        <v>3.912048761</v>
      </c>
      <c r="AH35" s="573">
        <f t="shared" si="9"/>
        <v>3.956098316</v>
      </c>
      <c r="AI35" s="573">
        <f t="shared" si="9"/>
        <v>4.00014787</v>
      </c>
      <c r="AJ35" s="573">
        <f t="shared" si="9"/>
        <v>4.044197424</v>
      </c>
      <c r="AK35" s="573">
        <f t="shared" si="9"/>
        <v>4.088246979</v>
      </c>
      <c r="AL35" s="573">
        <f t="shared" si="9"/>
        <v>4.132296533</v>
      </c>
      <c r="AM35" s="573">
        <f t="shared" si="9"/>
        <v>4.176346088</v>
      </c>
      <c r="AN35" s="573">
        <f t="shared" si="9"/>
        <v>4.220395642</v>
      </c>
      <c r="AO35" s="573">
        <f t="shared" si="9"/>
        <v>4.264445196</v>
      </c>
      <c r="AP35" s="573">
        <f t="shared" si="9"/>
        <v>4.308494751</v>
      </c>
      <c r="AQ35" s="573">
        <f t="shared" si="9"/>
        <v>4.352544305</v>
      </c>
      <c r="AR35" s="573">
        <f t="shared" si="9"/>
        <v>4.39659386</v>
      </c>
      <c r="AS35" s="573">
        <f t="shared" si="9"/>
        <v>4.440643414</v>
      </c>
      <c r="AT35" s="573">
        <f t="shared" si="9"/>
        <v>4.484692968</v>
      </c>
      <c r="AU35" s="573">
        <f t="shared" si="9"/>
        <v>4.528742523</v>
      </c>
      <c r="AV35" s="573">
        <f t="shared" si="9"/>
        <v>4.572792077</v>
      </c>
      <c r="AW35" s="573">
        <f t="shared" si="9"/>
        <v>4.616841631</v>
      </c>
      <c r="AX35" s="573">
        <f t="shared" si="9"/>
        <v>4.660891186</v>
      </c>
      <c r="AY35" s="573">
        <f t="shared" si="9"/>
        <v>4.70494074</v>
      </c>
      <c r="AZ35" s="570">
        <v>4.74899029461207</v>
      </c>
    </row>
    <row r="36">
      <c r="A36" s="565" t="s">
        <v>750</v>
      </c>
      <c r="B36" s="566">
        <v>178.366</v>
      </c>
      <c r="C36" s="566">
        <v>185.647</v>
      </c>
      <c r="D36" s="566">
        <v>191.242</v>
      </c>
      <c r="E36" s="566">
        <v>186.6</v>
      </c>
      <c r="F36" s="566">
        <v>188.999</v>
      </c>
      <c r="G36" s="566">
        <v>189.024</v>
      </c>
      <c r="H36" s="566">
        <v>196.167</v>
      </c>
      <c r="I36" s="566">
        <v>197.581</v>
      </c>
      <c r="J36" s="566">
        <v>188.556</v>
      </c>
      <c r="K36" s="566">
        <v>180.019</v>
      </c>
      <c r="L36" s="566">
        <v>186.241</v>
      </c>
      <c r="M36" s="566">
        <v>186.19</v>
      </c>
      <c r="N36" s="566">
        <v>183.619</v>
      </c>
      <c r="O36" s="566">
        <v>192.173</v>
      </c>
      <c r="P36" s="566">
        <v>205.857</v>
      </c>
      <c r="Q36" s="566">
        <v>211.51</v>
      </c>
      <c r="R36" s="566">
        <v>219.569</v>
      </c>
      <c r="S36" s="566">
        <v>227.151</v>
      </c>
      <c r="T36" s="583">
        <f t="shared" ref="T36:AZ36" si="10">sum(T$32,T$31)*$S$40*10^9/10^6</f>
        <v>226.3449586</v>
      </c>
      <c r="U36" s="583">
        <f t="shared" si="10"/>
        <v>225.5389172</v>
      </c>
      <c r="V36" s="583">
        <f t="shared" si="10"/>
        <v>224.7328758</v>
      </c>
      <c r="W36" s="583">
        <f t="shared" si="10"/>
        <v>223.9268344</v>
      </c>
      <c r="X36" s="583">
        <f t="shared" si="10"/>
        <v>223.120793</v>
      </c>
      <c r="Y36" s="583">
        <f t="shared" si="10"/>
        <v>222.3147516</v>
      </c>
      <c r="Z36" s="583">
        <f t="shared" si="10"/>
        <v>221.5087102</v>
      </c>
      <c r="AA36" s="583">
        <f t="shared" si="10"/>
        <v>220.7026688</v>
      </c>
      <c r="AB36" s="583">
        <f t="shared" si="10"/>
        <v>219.8966274</v>
      </c>
      <c r="AC36" s="583">
        <f t="shared" si="10"/>
        <v>219.090586</v>
      </c>
      <c r="AD36" s="583">
        <f t="shared" si="10"/>
        <v>218.2845446</v>
      </c>
      <c r="AE36" s="583">
        <f t="shared" si="10"/>
        <v>217.4785032</v>
      </c>
      <c r="AF36" s="583">
        <f t="shared" si="10"/>
        <v>216.6724618</v>
      </c>
      <c r="AG36" s="583">
        <f t="shared" si="10"/>
        <v>215.8664204</v>
      </c>
      <c r="AH36" s="583">
        <f t="shared" si="10"/>
        <v>215.060379</v>
      </c>
      <c r="AI36" s="583">
        <f t="shared" si="10"/>
        <v>214.2543376</v>
      </c>
      <c r="AJ36" s="583">
        <f t="shared" si="10"/>
        <v>213.4482962</v>
      </c>
      <c r="AK36" s="583">
        <f t="shared" si="10"/>
        <v>212.6422548</v>
      </c>
      <c r="AL36" s="583">
        <f t="shared" si="10"/>
        <v>211.8362134</v>
      </c>
      <c r="AM36" s="583">
        <f t="shared" si="10"/>
        <v>211.030172</v>
      </c>
      <c r="AN36" s="583">
        <f t="shared" si="10"/>
        <v>210.2241306</v>
      </c>
      <c r="AO36" s="583">
        <f t="shared" si="10"/>
        <v>209.4180892</v>
      </c>
      <c r="AP36" s="583">
        <f t="shared" si="10"/>
        <v>208.6120478</v>
      </c>
      <c r="AQ36" s="583">
        <f t="shared" si="10"/>
        <v>207.8060064</v>
      </c>
      <c r="AR36" s="583">
        <f t="shared" si="10"/>
        <v>206.999965</v>
      </c>
      <c r="AS36" s="583">
        <f t="shared" si="10"/>
        <v>206.1939236</v>
      </c>
      <c r="AT36" s="583">
        <f t="shared" si="10"/>
        <v>205.3878822</v>
      </c>
      <c r="AU36" s="583">
        <f t="shared" si="10"/>
        <v>204.5818408</v>
      </c>
      <c r="AV36" s="583">
        <f t="shared" si="10"/>
        <v>203.7757994</v>
      </c>
      <c r="AW36" s="583">
        <f t="shared" si="10"/>
        <v>202.969758</v>
      </c>
      <c r="AX36" s="583">
        <f t="shared" si="10"/>
        <v>202.1637166</v>
      </c>
      <c r="AY36" s="583">
        <f t="shared" si="10"/>
        <v>201.3576752</v>
      </c>
      <c r="AZ36" s="583">
        <f t="shared" si="10"/>
        <v>200.5516338</v>
      </c>
    </row>
    <row r="37">
      <c r="A37" s="565" t="s">
        <v>751</v>
      </c>
      <c r="B37" s="566">
        <v>2.335</v>
      </c>
      <c r="C37" s="566">
        <v>2.662</v>
      </c>
      <c r="D37" s="566">
        <v>2.371</v>
      </c>
      <c r="E37" s="566">
        <v>2.037</v>
      </c>
      <c r="F37" s="566">
        <v>1.667</v>
      </c>
      <c r="G37" s="566">
        <v>1.912</v>
      </c>
      <c r="H37" s="566">
        <v>1.452</v>
      </c>
      <c r="I37" s="566">
        <v>1.586</v>
      </c>
      <c r="J37" s="566">
        <v>1.502</v>
      </c>
      <c r="K37" s="566">
        <v>1.284</v>
      </c>
      <c r="L37" s="566">
        <v>1.273</v>
      </c>
      <c r="M37" s="566">
        <v>1.136</v>
      </c>
      <c r="N37" s="566">
        <v>0.908</v>
      </c>
      <c r="O37" s="566">
        <v>1.085</v>
      </c>
      <c r="P37" s="566">
        <v>1.147</v>
      </c>
      <c r="Q37" s="566">
        <v>1.184</v>
      </c>
      <c r="R37" s="566">
        <v>1.212</v>
      </c>
      <c r="S37" s="566">
        <v>0.987</v>
      </c>
      <c r="T37" s="583">
        <f t="shared" ref="T37:AZ37" si="11">T33*$S$41*10^9/10^6</f>
        <v>0.9885532082</v>
      </c>
      <c r="U37" s="583">
        <f t="shared" si="11"/>
        <v>0.9901064164</v>
      </c>
      <c r="V37" s="583">
        <f t="shared" si="11"/>
        <v>0.9916596246</v>
      </c>
      <c r="W37" s="583">
        <f t="shared" si="11"/>
        <v>0.9932128328</v>
      </c>
      <c r="X37" s="583">
        <f t="shared" si="11"/>
        <v>0.994766041</v>
      </c>
      <c r="Y37" s="583">
        <f t="shared" si="11"/>
        <v>0.9963192492</v>
      </c>
      <c r="Z37" s="583">
        <f t="shared" si="11"/>
        <v>0.9978724574</v>
      </c>
      <c r="AA37" s="583">
        <f t="shared" si="11"/>
        <v>0.9994256656</v>
      </c>
      <c r="AB37" s="583">
        <f t="shared" si="11"/>
        <v>1.000978874</v>
      </c>
      <c r="AC37" s="583">
        <f t="shared" si="11"/>
        <v>1.002532082</v>
      </c>
      <c r="AD37" s="583">
        <f t="shared" si="11"/>
        <v>1.00408529</v>
      </c>
      <c r="AE37" s="583">
        <f t="shared" si="11"/>
        <v>1.005638498</v>
      </c>
      <c r="AF37" s="583">
        <f t="shared" si="11"/>
        <v>1.007191707</v>
      </c>
      <c r="AG37" s="583">
        <f t="shared" si="11"/>
        <v>1.008744915</v>
      </c>
      <c r="AH37" s="583">
        <f t="shared" si="11"/>
        <v>1.010298123</v>
      </c>
      <c r="AI37" s="583">
        <f t="shared" si="11"/>
        <v>1.011851331</v>
      </c>
      <c r="AJ37" s="583">
        <f t="shared" si="11"/>
        <v>1.013404539</v>
      </c>
      <c r="AK37" s="583">
        <f t="shared" si="11"/>
        <v>1.014957748</v>
      </c>
      <c r="AL37" s="583">
        <f t="shared" si="11"/>
        <v>1.016510956</v>
      </c>
      <c r="AM37" s="583">
        <f t="shared" si="11"/>
        <v>1.018064164</v>
      </c>
      <c r="AN37" s="583">
        <f t="shared" si="11"/>
        <v>1.019617372</v>
      </c>
      <c r="AO37" s="583">
        <f t="shared" si="11"/>
        <v>1.02117058</v>
      </c>
      <c r="AP37" s="583">
        <f t="shared" si="11"/>
        <v>1.022723789</v>
      </c>
      <c r="AQ37" s="583">
        <f t="shared" si="11"/>
        <v>1.024276997</v>
      </c>
      <c r="AR37" s="583">
        <f t="shared" si="11"/>
        <v>1.025830205</v>
      </c>
      <c r="AS37" s="583">
        <f t="shared" si="11"/>
        <v>1.027383413</v>
      </c>
      <c r="AT37" s="583">
        <f t="shared" si="11"/>
        <v>1.028936622</v>
      </c>
      <c r="AU37" s="583">
        <f t="shared" si="11"/>
        <v>1.03048983</v>
      </c>
      <c r="AV37" s="583">
        <f t="shared" si="11"/>
        <v>1.032043038</v>
      </c>
      <c r="AW37" s="583">
        <f t="shared" si="11"/>
        <v>1.033596246</v>
      </c>
      <c r="AX37" s="583">
        <f t="shared" si="11"/>
        <v>1.035149454</v>
      </c>
      <c r="AY37" s="583">
        <f t="shared" si="11"/>
        <v>1.036702663</v>
      </c>
      <c r="AZ37" s="583">
        <f t="shared" si="11"/>
        <v>1.038255871</v>
      </c>
    </row>
    <row r="38">
      <c r="A38" s="565" t="s">
        <v>752</v>
      </c>
      <c r="B38" s="566">
        <v>3.194</v>
      </c>
      <c r="C38" s="566">
        <v>2.45</v>
      </c>
      <c r="D38" s="566">
        <v>1.804</v>
      </c>
      <c r="E38" s="566">
        <v>2.052</v>
      </c>
      <c r="F38" s="566">
        <v>1.312</v>
      </c>
      <c r="G38" s="566">
        <v>1.868</v>
      </c>
      <c r="H38" s="566">
        <v>1.677</v>
      </c>
      <c r="I38" s="566">
        <v>1.356</v>
      </c>
      <c r="J38" s="566">
        <v>1.65</v>
      </c>
      <c r="K38" s="566">
        <v>1.963</v>
      </c>
      <c r="L38" s="566">
        <v>1.74</v>
      </c>
      <c r="M38" s="566">
        <v>2.498</v>
      </c>
      <c r="N38" s="566">
        <v>2.305</v>
      </c>
      <c r="O38" s="566">
        <v>2.031</v>
      </c>
      <c r="P38" s="566">
        <v>1.974</v>
      </c>
      <c r="Q38" s="566">
        <v>3.611</v>
      </c>
      <c r="R38" s="566">
        <v>3.649</v>
      </c>
      <c r="S38" s="566">
        <v>3.299</v>
      </c>
      <c r="T38" s="583">
        <f t="shared" ref="T38:AZ38" si="12">T34*$S$42*10^9/10^6</f>
        <v>3.324751466</v>
      </c>
      <c r="U38" s="583">
        <f t="shared" si="12"/>
        <v>3.350502932</v>
      </c>
      <c r="V38" s="583">
        <f t="shared" si="12"/>
        <v>3.376254398</v>
      </c>
      <c r="W38" s="583">
        <f t="shared" si="12"/>
        <v>3.402005864</v>
      </c>
      <c r="X38" s="583">
        <f t="shared" si="12"/>
        <v>3.42775733</v>
      </c>
      <c r="Y38" s="583">
        <f t="shared" si="12"/>
        <v>3.453508795</v>
      </c>
      <c r="Z38" s="583">
        <f t="shared" si="12"/>
        <v>3.479260261</v>
      </c>
      <c r="AA38" s="583">
        <f t="shared" si="12"/>
        <v>3.505011727</v>
      </c>
      <c r="AB38" s="583">
        <f t="shared" si="12"/>
        <v>3.530763193</v>
      </c>
      <c r="AC38" s="583">
        <f t="shared" si="12"/>
        <v>3.556514659</v>
      </c>
      <c r="AD38" s="583">
        <f t="shared" si="12"/>
        <v>3.582266125</v>
      </c>
      <c r="AE38" s="583">
        <f t="shared" si="12"/>
        <v>3.608017591</v>
      </c>
      <c r="AF38" s="583">
        <f t="shared" si="12"/>
        <v>3.633769057</v>
      </c>
      <c r="AG38" s="583">
        <f t="shared" si="12"/>
        <v>3.659520523</v>
      </c>
      <c r="AH38" s="583">
        <f t="shared" si="12"/>
        <v>3.685271989</v>
      </c>
      <c r="AI38" s="583">
        <f t="shared" si="12"/>
        <v>3.711023455</v>
      </c>
      <c r="AJ38" s="583">
        <f t="shared" si="12"/>
        <v>3.73677492</v>
      </c>
      <c r="AK38" s="583">
        <f t="shared" si="12"/>
        <v>3.762526386</v>
      </c>
      <c r="AL38" s="583">
        <f t="shared" si="12"/>
        <v>3.788277852</v>
      </c>
      <c r="AM38" s="583">
        <f t="shared" si="12"/>
        <v>3.814029318</v>
      </c>
      <c r="AN38" s="583">
        <f t="shared" si="12"/>
        <v>3.839780784</v>
      </c>
      <c r="AO38" s="583">
        <f t="shared" si="12"/>
        <v>3.86553225</v>
      </c>
      <c r="AP38" s="583">
        <f t="shared" si="12"/>
        <v>3.891283716</v>
      </c>
      <c r="AQ38" s="583">
        <f t="shared" si="12"/>
        <v>3.917035182</v>
      </c>
      <c r="AR38" s="583">
        <f t="shared" si="12"/>
        <v>3.942786648</v>
      </c>
      <c r="AS38" s="583">
        <f t="shared" si="12"/>
        <v>3.968538114</v>
      </c>
      <c r="AT38" s="583">
        <f t="shared" si="12"/>
        <v>3.99428958</v>
      </c>
      <c r="AU38" s="583">
        <f t="shared" si="12"/>
        <v>4.020041045</v>
      </c>
      <c r="AV38" s="583">
        <f t="shared" si="12"/>
        <v>4.045792511</v>
      </c>
      <c r="AW38" s="583">
        <f t="shared" si="12"/>
        <v>4.071543977</v>
      </c>
      <c r="AX38" s="583">
        <f t="shared" si="12"/>
        <v>4.097295443</v>
      </c>
      <c r="AY38" s="583">
        <f t="shared" si="12"/>
        <v>4.123046909</v>
      </c>
      <c r="AZ38" s="583">
        <f t="shared" si="12"/>
        <v>4.148798375</v>
      </c>
    </row>
    <row r="39">
      <c r="A39" s="565" t="s">
        <v>753</v>
      </c>
      <c r="B39" s="566">
        <v>139.097</v>
      </c>
      <c r="C39" s="566">
        <v>137.009</v>
      </c>
      <c r="D39" s="566">
        <v>137.144</v>
      </c>
      <c r="E39" s="566">
        <v>144.697</v>
      </c>
      <c r="F39" s="566">
        <v>152.261</v>
      </c>
      <c r="G39" s="566">
        <v>144.039</v>
      </c>
      <c r="H39" s="566">
        <v>143.547</v>
      </c>
      <c r="I39" s="566">
        <v>132.637</v>
      </c>
      <c r="J39" s="566">
        <v>103.887</v>
      </c>
      <c r="K39" s="566">
        <v>98.769</v>
      </c>
      <c r="L39" s="566">
        <v>113.693</v>
      </c>
      <c r="M39" s="566">
        <v>112.877</v>
      </c>
      <c r="N39" s="566">
        <v>121.856</v>
      </c>
      <c r="O39" s="566">
        <v>129.955</v>
      </c>
      <c r="P39" s="566">
        <v>117.872</v>
      </c>
      <c r="Q39" s="566">
        <v>122.821</v>
      </c>
      <c r="R39" s="566">
        <v>124.636</v>
      </c>
      <c r="S39" s="566">
        <v>129.343</v>
      </c>
      <c r="T39" s="583">
        <f t="shared" ref="T39:AZ39" si="13">T35*$S$43*10^9/10^6</f>
        <v>131.0719492</v>
      </c>
      <c r="U39" s="583">
        <f t="shared" si="13"/>
        <v>132.8008985</v>
      </c>
      <c r="V39" s="583">
        <f t="shared" si="13"/>
        <v>134.5298477</v>
      </c>
      <c r="W39" s="583">
        <f t="shared" si="13"/>
        <v>136.2587969</v>
      </c>
      <c r="X39" s="583">
        <f t="shared" si="13"/>
        <v>137.9877462</v>
      </c>
      <c r="Y39" s="583">
        <f t="shared" si="13"/>
        <v>139.7166954</v>
      </c>
      <c r="Z39" s="583">
        <f t="shared" si="13"/>
        <v>141.4456447</v>
      </c>
      <c r="AA39" s="583">
        <f t="shared" si="13"/>
        <v>143.1745939</v>
      </c>
      <c r="AB39" s="583">
        <f t="shared" si="13"/>
        <v>144.9035431</v>
      </c>
      <c r="AC39" s="583">
        <f t="shared" si="13"/>
        <v>146.6324924</v>
      </c>
      <c r="AD39" s="583">
        <f t="shared" si="13"/>
        <v>148.3614416</v>
      </c>
      <c r="AE39" s="583">
        <f t="shared" si="13"/>
        <v>150.0903908</v>
      </c>
      <c r="AF39" s="583">
        <f t="shared" si="13"/>
        <v>151.8193401</v>
      </c>
      <c r="AG39" s="583">
        <f t="shared" si="13"/>
        <v>153.5482893</v>
      </c>
      <c r="AH39" s="583">
        <f t="shared" si="13"/>
        <v>155.2772386</v>
      </c>
      <c r="AI39" s="583">
        <f t="shared" si="13"/>
        <v>157.0061878</v>
      </c>
      <c r="AJ39" s="583">
        <f t="shared" si="13"/>
        <v>158.735137</v>
      </c>
      <c r="AK39" s="583">
        <f t="shared" si="13"/>
        <v>160.4640863</v>
      </c>
      <c r="AL39" s="583">
        <f t="shared" si="13"/>
        <v>162.1930355</v>
      </c>
      <c r="AM39" s="583">
        <f t="shared" si="13"/>
        <v>163.9219847</v>
      </c>
      <c r="AN39" s="583">
        <f t="shared" si="13"/>
        <v>165.650934</v>
      </c>
      <c r="AO39" s="583">
        <f t="shared" si="13"/>
        <v>167.3798832</v>
      </c>
      <c r="AP39" s="583">
        <f t="shared" si="13"/>
        <v>169.1088324</v>
      </c>
      <c r="AQ39" s="583">
        <f t="shared" si="13"/>
        <v>170.8377817</v>
      </c>
      <c r="AR39" s="583">
        <f t="shared" si="13"/>
        <v>172.5667309</v>
      </c>
      <c r="AS39" s="583">
        <f t="shared" si="13"/>
        <v>174.2956802</v>
      </c>
      <c r="AT39" s="583">
        <f t="shared" si="13"/>
        <v>176.0246294</v>
      </c>
      <c r="AU39" s="583">
        <f t="shared" si="13"/>
        <v>177.7535786</v>
      </c>
      <c r="AV39" s="583">
        <f t="shared" si="13"/>
        <v>179.4825279</v>
      </c>
      <c r="AW39" s="583">
        <f t="shared" si="13"/>
        <v>181.2114771</v>
      </c>
      <c r="AX39" s="583">
        <f t="shared" si="13"/>
        <v>182.9404263</v>
      </c>
      <c r="AY39" s="583">
        <f t="shared" si="13"/>
        <v>184.6693756</v>
      </c>
      <c r="AZ39" s="583">
        <f t="shared" si="13"/>
        <v>186.3983248</v>
      </c>
    </row>
    <row r="40">
      <c r="A40" s="565" t="s">
        <v>754</v>
      </c>
      <c r="B40" s="584">
        <f t="shared" ref="B40:Q40" si="14">B36*1000000/(B32*1000000000)</f>
        <v>0.07141315702</v>
      </c>
      <c r="C40" s="584">
        <f t="shared" si="14"/>
        <v>0.07137452682</v>
      </c>
      <c r="D40" s="584">
        <f t="shared" si="14"/>
        <v>0.0715133226</v>
      </c>
      <c r="E40" s="584">
        <f t="shared" si="14"/>
        <v>0.07153166311</v>
      </c>
      <c r="F40" s="584">
        <f t="shared" si="14"/>
        <v>0.07167156804</v>
      </c>
      <c r="G40" s="584">
        <f t="shared" si="14"/>
        <v>0.07171909717</v>
      </c>
      <c r="H40" s="584">
        <f t="shared" si="14"/>
        <v>0.07103657333</v>
      </c>
      <c r="I40" s="584">
        <f t="shared" si="14"/>
        <v>0.07092349039</v>
      </c>
      <c r="J40" s="584">
        <f t="shared" si="14"/>
        <v>0.0703037263</v>
      </c>
      <c r="K40" s="584">
        <f t="shared" si="14"/>
        <v>0.07012185503</v>
      </c>
      <c r="L40" s="584">
        <f t="shared" si="14"/>
        <v>0.06971845485</v>
      </c>
      <c r="M40" s="584">
        <f t="shared" si="14"/>
        <v>0.06932385137</v>
      </c>
      <c r="N40" s="584">
        <f t="shared" si="14"/>
        <v>0.06933681442</v>
      </c>
      <c r="O40" s="584">
        <f t="shared" si="14"/>
        <v>0.06942901963</v>
      </c>
      <c r="P40" s="584">
        <f t="shared" si="14"/>
        <v>0.06933056267</v>
      </c>
      <c r="Q40" s="584">
        <f t="shared" si="14"/>
        <v>0.06931867714</v>
      </c>
      <c r="R40" s="585">
        <f t="shared" ref="R40:S40" si="15">R36*1000000/(sum(R$32,R$31)*1000000000)</f>
        <v>0.0692549687</v>
      </c>
      <c r="S40" s="585">
        <f t="shared" si="15"/>
        <v>0.07190066798</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0.06232816379</v>
      </c>
      <c r="C41" s="584">
        <f t="shared" si="16"/>
        <v>0.06237844171</v>
      </c>
      <c r="D41" s="584">
        <f t="shared" si="16"/>
        <v>0.06231438408</v>
      </c>
      <c r="E41" s="584">
        <f t="shared" si="16"/>
        <v>0.0623164464</v>
      </c>
      <c r="F41" s="584">
        <f t="shared" si="16"/>
        <v>0.06264797625</v>
      </c>
      <c r="G41" s="584">
        <f t="shared" si="16"/>
        <v>0.06231260592</v>
      </c>
      <c r="H41" s="584">
        <f t="shared" si="16"/>
        <v>0.06232027126</v>
      </c>
      <c r="I41" s="584">
        <f t="shared" si="16"/>
        <v>0.06230603025</v>
      </c>
      <c r="J41" s="584">
        <f t="shared" si="16"/>
        <v>0.06231330899</v>
      </c>
      <c r="K41" s="584">
        <f t="shared" si="16"/>
        <v>0.06229380943</v>
      </c>
      <c r="L41" s="584">
        <f t="shared" si="16"/>
        <v>0.0619977597</v>
      </c>
      <c r="M41" s="584">
        <f t="shared" si="16"/>
        <v>0.06166540007</v>
      </c>
      <c r="N41" s="584">
        <f t="shared" si="16"/>
        <v>0.0617939295</v>
      </c>
      <c r="O41" s="584">
        <f t="shared" si="16"/>
        <v>0.06192215501</v>
      </c>
      <c r="P41" s="584">
        <f t="shared" si="16"/>
        <v>0.06178958143</v>
      </c>
      <c r="Q41" s="584">
        <f t="shared" si="16"/>
        <v>0.06201550388</v>
      </c>
      <c r="R41" s="584">
        <f t="shared" si="16"/>
        <v>0.06184304521</v>
      </c>
      <c r="S41" s="584">
        <f t="shared" si="16"/>
        <v>0.06180725155</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0.07037567478</v>
      </c>
      <c r="C42" s="584">
        <f t="shared" si="17"/>
        <v>0.06915043748</v>
      </c>
      <c r="D42" s="584">
        <f t="shared" si="17"/>
        <v>0.06834368844</v>
      </c>
      <c r="E42" s="584">
        <f t="shared" si="17"/>
        <v>0.06830664758</v>
      </c>
      <c r="F42" s="584">
        <f t="shared" si="17"/>
        <v>0.06877752149</v>
      </c>
      <c r="G42" s="584">
        <f t="shared" si="17"/>
        <v>0.06900882929</v>
      </c>
      <c r="H42" s="584">
        <f t="shared" si="17"/>
        <v>0.06902938997</v>
      </c>
      <c r="I42" s="584">
        <f t="shared" si="17"/>
        <v>0.07125591172</v>
      </c>
      <c r="J42" s="584">
        <f t="shared" si="17"/>
        <v>0.06883604506</v>
      </c>
      <c r="K42" s="584">
        <f t="shared" si="17"/>
        <v>0.07020241757</v>
      </c>
      <c r="L42" s="584">
        <f t="shared" si="17"/>
        <v>0.06878557875</v>
      </c>
      <c r="M42" s="584">
        <f t="shared" si="17"/>
        <v>0.07064679431</v>
      </c>
      <c r="N42" s="584">
        <f t="shared" si="17"/>
        <v>0.07048067515</v>
      </c>
      <c r="O42" s="584">
        <f t="shared" si="17"/>
        <v>0.06993801653</v>
      </c>
      <c r="P42" s="584">
        <f t="shared" si="17"/>
        <v>0.06983902353</v>
      </c>
      <c r="Q42" s="584">
        <f t="shared" si="17"/>
        <v>0.07031995482</v>
      </c>
      <c r="R42" s="584">
        <f t="shared" si="17"/>
        <v>0.07067459472</v>
      </c>
      <c r="S42" s="584">
        <f t="shared" si="17"/>
        <v>0.07053365261</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0.04401908273</v>
      </c>
      <c r="C43" s="584">
        <f t="shared" si="18"/>
        <v>0.0446761874</v>
      </c>
      <c r="D43" s="584">
        <f t="shared" si="18"/>
        <v>0.04328926988</v>
      </c>
      <c r="E43" s="584">
        <f t="shared" si="18"/>
        <v>0.04406199746</v>
      </c>
      <c r="F43" s="584">
        <f t="shared" si="18"/>
        <v>0.04396408747</v>
      </c>
      <c r="G43" s="584">
        <f t="shared" si="18"/>
        <v>0.04393810675</v>
      </c>
      <c r="H43" s="584">
        <f t="shared" si="18"/>
        <v>0.043549331</v>
      </c>
      <c r="I43" s="584">
        <f t="shared" si="18"/>
        <v>0.04241729017</v>
      </c>
      <c r="J43" s="584">
        <f t="shared" si="18"/>
        <v>0.0404670931</v>
      </c>
      <c r="K43" s="584">
        <f t="shared" si="18"/>
        <v>0.0394905243</v>
      </c>
      <c r="L43" s="584">
        <f t="shared" si="18"/>
        <v>0.04011026946</v>
      </c>
      <c r="M43" s="584">
        <f t="shared" si="18"/>
        <v>0.04012087766</v>
      </c>
      <c r="N43" s="584">
        <f t="shared" si="18"/>
        <v>0.04061028741</v>
      </c>
      <c r="O43" s="584">
        <f t="shared" si="18"/>
        <v>0.04028605564</v>
      </c>
      <c r="P43" s="584">
        <f t="shared" si="18"/>
        <v>0.03894502953</v>
      </c>
      <c r="Q43" s="584">
        <f t="shared" si="18"/>
        <v>0.03878199876</v>
      </c>
      <c r="R43" s="584">
        <f t="shared" si="18"/>
        <v>0.03890895344</v>
      </c>
      <c r="S43" s="584">
        <f t="shared" si="18"/>
        <v>0.03925009597</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372.250104</v>
      </c>
      <c r="D2" s="588">
        <f>Aggregation!E15</f>
        <v>369.462621</v>
      </c>
      <c r="E2" s="588">
        <f>Aggregation!F15</f>
        <v>380.372677</v>
      </c>
      <c r="F2" s="588">
        <f>Aggregation!G15</f>
        <v>372.356151</v>
      </c>
      <c r="G2" s="588">
        <f>Aggregation!H15</f>
        <v>385.099112</v>
      </c>
      <c r="H2" s="588">
        <f>Aggregation!I15</f>
        <v>392.259936</v>
      </c>
      <c r="I2" s="588">
        <f>Aggregation!J15</f>
        <v>395.539565</v>
      </c>
      <c r="J2" s="588">
        <f>Aggregation!K15</f>
        <v>400.639088</v>
      </c>
      <c r="K2" s="588">
        <f>Aggregation!L15</f>
        <v>400.379897</v>
      </c>
      <c r="L2" s="588">
        <f>Aggregation!M15</f>
        <v>392.779361</v>
      </c>
      <c r="M2" s="588">
        <f>Aggregation!N15</f>
        <v>407.520323</v>
      </c>
      <c r="N2" s="588">
        <f>Aggregation!O15</f>
        <v>431.090007</v>
      </c>
      <c r="O2" s="588">
        <f>Aggregation!P15</f>
        <v>425.815622</v>
      </c>
      <c r="P2" s="588">
        <f>Aggregation!Q15</f>
        <v>429.977827</v>
      </c>
      <c r="Q2" s="588">
        <f>Aggregation!R15</f>
        <v>434.208515</v>
      </c>
      <c r="R2" s="588">
        <f>Aggregation!S15</f>
        <v>445.729066</v>
      </c>
      <c r="S2" s="588">
        <f>Aggregation!T15</f>
        <v>450.034311</v>
      </c>
      <c r="T2" s="588">
        <f>Aggregation!U15</f>
        <v>449.125944</v>
      </c>
      <c r="U2" s="588">
        <f>Aggregation!V15</f>
        <v>473.788112</v>
      </c>
      <c r="V2" s="588">
        <f>Aggregation!W15</f>
        <v>483.5965683</v>
      </c>
      <c r="W2" s="588">
        <f>Aggregation!X15</f>
        <v>483.5965683</v>
      </c>
      <c r="X2" s="588">
        <f>Aggregation!Y15</f>
        <v>487.7455274</v>
      </c>
      <c r="Y2" s="588">
        <f>Aggregation!Z15</f>
        <v>491.8944865</v>
      </c>
      <c r="Z2" s="588">
        <f>Aggregation!AA15</f>
        <v>496.0434456</v>
      </c>
      <c r="AA2" s="588">
        <f>Aggregation!AB15</f>
        <v>500.1924047</v>
      </c>
      <c r="AB2" s="588">
        <f>Aggregation!AC15</f>
        <v>504.3413637</v>
      </c>
      <c r="AC2" s="588">
        <f>Aggregation!AD15</f>
        <v>508.4903228</v>
      </c>
      <c r="AD2" s="588">
        <f>Aggregation!AE15</f>
        <v>512.6392819</v>
      </c>
      <c r="AE2" s="588">
        <f>Aggregation!AF15</f>
        <v>516.788241</v>
      </c>
      <c r="AF2" s="588">
        <f>Aggregation!AG15</f>
        <v>520.9372001</v>
      </c>
      <c r="AG2" s="588">
        <f>Aggregation!AH15</f>
        <v>525.0861592</v>
      </c>
      <c r="AH2" s="588">
        <f>Aggregation!AI15</f>
        <v>529.2351182</v>
      </c>
      <c r="AI2" s="588">
        <f>Aggregation!AJ15</f>
        <v>533.3840773</v>
      </c>
      <c r="AJ2" s="588">
        <f>Aggregation!AK15</f>
        <v>537.5330364</v>
      </c>
      <c r="AK2" s="588">
        <f>Aggregation!AL15</f>
        <v>541.6819955</v>
      </c>
      <c r="AL2" s="588">
        <f>Aggregation!AM15</f>
        <v>545.8309546</v>
      </c>
      <c r="AM2" s="588">
        <f>Aggregation!AN15</f>
        <v>549.9799136</v>
      </c>
      <c r="AN2" s="588">
        <f>Aggregation!AO15</f>
        <v>554.1288727</v>
      </c>
      <c r="AO2" s="588">
        <f>Aggregation!AP15</f>
        <v>558.2778318</v>
      </c>
      <c r="AP2" s="588">
        <f>Aggregation!AQ15</f>
        <v>562.4267909</v>
      </c>
      <c r="AQ2" s="588">
        <f>Aggregation!AR15</f>
        <v>566.57575</v>
      </c>
      <c r="AR2" s="588">
        <f>Aggregation!AS15</f>
        <v>570.7247091</v>
      </c>
      <c r="AS2" s="588">
        <f>Aggregation!AT15</f>
        <v>574.8736681</v>
      </c>
      <c r="AT2" s="588">
        <f>Aggregation!AU15</f>
        <v>579.0226272</v>
      </c>
      <c r="AU2" s="588">
        <f>Aggregation!AV15</f>
        <v>583.1715863</v>
      </c>
      <c r="AV2" s="588">
        <f>Aggregation!AW15</f>
        <v>587.3205454</v>
      </c>
      <c r="AW2" s="588">
        <f>Aggregation!AX15</f>
        <v>591.4695045</v>
      </c>
      <c r="AX2" s="588">
        <f>Aggregation!AY15</f>
        <v>595.6184636</v>
      </c>
      <c r="AY2" s="588">
        <f>Aggregation!AZ15</f>
        <v>599.7674226</v>
      </c>
      <c r="AZ2" s="588">
        <f>Aggregation!BA15</f>
        <v>603.9163817</v>
      </c>
      <c r="BA2" s="588">
        <f>Aggregation!BB15</f>
        <v>608.0653408</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72198.74924</v>
      </c>
      <c r="D3" s="52">
        <f t="shared" ref="D3:R3" si="1">C3+($S$3-$C$3)/($S$1-$C$1)</f>
        <v>73141.65067</v>
      </c>
      <c r="E3" s="52">
        <f t="shared" si="1"/>
        <v>74084.55209</v>
      </c>
      <c r="F3" s="52">
        <f t="shared" si="1"/>
        <v>75027.45352</v>
      </c>
      <c r="G3" s="52">
        <f t="shared" si="1"/>
        <v>75970.35494</v>
      </c>
      <c r="H3" s="52">
        <f t="shared" si="1"/>
        <v>76913.25637</v>
      </c>
      <c r="I3" s="52">
        <f t="shared" si="1"/>
        <v>77856.15779</v>
      </c>
      <c r="J3" s="52">
        <f t="shared" si="1"/>
        <v>78799.05922</v>
      </c>
      <c r="K3" s="52">
        <f t="shared" si="1"/>
        <v>79741.96064</v>
      </c>
      <c r="L3" s="52">
        <f t="shared" si="1"/>
        <v>80684.86207</v>
      </c>
      <c r="M3" s="52">
        <f t="shared" si="1"/>
        <v>81627.76349</v>
      </c>
      <c r="N3" s="52">
        <f t="shared" si="1"/>
        <v>82570.66492</v>
      </c>
      <c r="O3" s="52">
        <f t="shared" si="1"/>
        <v>83513.56634</v>
      </c>
      <c r="P3" s="52">
        <f t="shared" si="1"/>
        <v>84456.46777</v>
      </c>
      <c r="Q3" s="52">
        <f t="shared" si="1"/>
        <v>85399.36919</v>
      </c>
      <c r="R3" s="52">
        <f t="shared" si="1"/>
        <v>86342.27062</v>
      </c>
      <c r="S3" s="589">
        <f t="shared" ref="S3:V3" si="2">T3</f>
        <v>87285.17204</v>
      </c>
      <c r="T3" s="589">
        <f t="shared" si="2"/>
        <v>87285.17204</v>
      </c>
      <c r="U3" s="589">
        <f t="shared" si="2"/>
        <v>87285.17204</v>
      </c>
      <c r="V3" s="589">
        <f t="shared" si="2"/>
        <v>87285.17204</v>
      </c>
      <c r="W3" s="590">
        <v>87285.1720430108</v>
      </c>
      <c r="X3" s="175">
        <f t="shared" ref="X3:AZ3" si="3">$W$3+(Y$1-$W$1)/($BA$1-$W$1)*($BA$3-$W$3)</f>
        <v>89597.06985</v>
      </c>
      <c r="Y3" s="175">
        <f t="shared" si="3"/>
        <v>90753.01875</v>
      </c>
      <c r="Z3" s="175">
        <f t="shared" si="3"/>
        <v>91908.96766</v>
      </c>
      <c r="AA3" s="175">
        <f t="shared" si="3"/>
        <v>93064.91656</v>
      </c>
      <c r="AB3" s="175">
        <f t="shared" si="3"/>
        <v>94220.86546</v>
      </c>
      <c r="AC3" s="175">
        <f t="shared" si="3"/>
        <v>95376.81436</v>
      </c>
      <c r="AD3" s="175">
        <f t="shared" si="3"/>
        <v>96532.76327</v>
      </c>
      <c r="AE3" s="175">
        <f t="shared" si="3"/>
        <v>97688.71217</v>
      </c>
      <c r="AF3" s="175">
        <f t="shared" si="3"/>
        <v>98844.66107</v>
      </c>
      <c r="AG3" s="175">
        <f t="shared" si="3"/>
        <v>100000.61</v>
      </c>
      <c r="AH3" s="175">
        <f t="shared" si="3"/>
        <v>101156.5589</v>
      </c>
      <c r="AI3" s="175">
        <f t="shared" si="3"/>
        <v>102312.5078</v>
      </c>
      <c r="AJ3" s="175">
        <f t="shared" si="3"/>
        <v>103468.4567</v>
      </c>
      <c r="AK3" s="175">
        <f t="shared" si="3"/>
        <v>104624.4056</v>
      </c>
      <c r="AL3" s="175">
        <f t="shared" si="3"/>
        <v>105780.3545</v>
      </c>
      <c r="AM3" s="175">
        <f t="shared" si="3"/>
        <v>106936.3034</v>
      </c>
      <c r="AN3" s="175">
        <f t="shared" si="3"/>
        <v>108092.2523</v>
      </c>
      <c r="AO3" s="175">
        <f t="shared" si="3"/>
        <v>109248.2012</v>
      </c>
      <c r="AP3" s="175">
        <f t="shared" si="3"/>
        <v>110404.1501</v>
      </c>
      <c r="AQ3" s="175">
        <f t="shared" si="3"/>
        <v>111560.099</v>
      </c>
      <c r="AR3" s="175">
        <f t="shared" si="3"/>
        <v>112716.0479</v>
      </c>
      <c r="AS3" s="175">
        <f t="shared" si="3"/>
        <v>113871.9968</v>
      </c>
      <c r="AT3" s="175">
        <f t="shared" si="3"/>
        <v>115027.9457</v>
      </c>
      <c r="AU3" s="175">
        <f t="shared" si="3"/>
        <v>116183.8946</v>
      </c>
      <c r="AV3" s="175">
        <f t="shared" si="3"/>
        <v>117339.8435</v>
      </c>
      <c r="AW3" s="175">
        <f t="shared" si="3"/>
        <v>118495.7924</v>
      </c>
      <c r="AX3" s="175">
        <f t="shared" si="3"/>
        <v>119651.7413</v>
      </c>
      <c r="AY3" s="175">
        <f t="shared" si="3"/>
        <v>120807.6902</v>
      </c>
      <c r="AZ3" s="175">
        <f t="shared" si="3"/>
        <v>121963.6391</v>
      </c>
      <c r="BA3" s="304">
        <f>Inputs!H20</f>
        <v>121963.6391</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300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300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6076874.0</v>
      </c>
      <c r="D7" s="171">
        <v>6220705.0</v>
      </c>
      <c r="E7" s="171">
        <v>3591095.0</v>
      </c>
      <c r="F7" s="171">
        <v>2792474.0</v>
      </c>
      <c r="G7" s="171">
        <v>5713287.0</v>
      </c>
      <c r="H7" s="171">
        <v>5825779.0</v>
      </c>
      <c r="I7" s="171">
        <v>5934579.0</v>
      </c>
      <c r="J7" s="171">
        <v>5766315.0</v>
      </c>
      <c r="K7" s="171">
        <v>6258500.0</v>
      </c>
      <c r="L7" s="171">
        <v>6337265.0</v>
      </c>
      <c r="M7" s="171">
        <v>6383993.0</v>
      </c>
      <c r="N7" s="171">
        <v>6440792.0</v>
      </c>
      <c r="O7" s="171">
        <v>6523570.0</v>
      </c>
      <c r="P7" s="171">
        <v>6627031.0</v>
      </c>
      <c r="Q7" s="171">
        <v>6734221.0</v>
      </c>
      <c r="R7" s="171">
        <v>6849746.0</v>
      </c>
      <c r="S7" s="171">
        <v>6971034.0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9474374.403</v>
      </c>
      <c r="D8" s="596">
        <f>'Inflation GDP Population'!C28*$K$8/'Inflation GDP Population'!$J$28</f>
        <v>9644063.625</v>
      </c>
      <c r="E8" s="596">
        <f>'Inflation GDP Population'!D28*$K$8/'Inflation GDP Population'!$J$28</f>
        <v>9811753.433</v>
      </c>
      <c r="F8" s="596">
        <f>'Inflation GDP Population'!E28*$K$8/'Inflation GDP Population'!$J$28</f>
        <v>9965828.676</v>
      </c>
      <c r="G8" s="596">
        <f>'Inflation GDP Population'!F28*$K$8/'Inflation GDP Population'!$J$28</f>
        <v>10130075.6</v>
      </c>
      <c r="H8" s="596">
        <f>'Inflation GDP Population'!G28*$K$8/'Inflation GDP Population'!$J$28</f>
        <v>10303825.62</v>
      </c>
      <c r="I8" s="596">
        <f>'Inflation GDP Population'!H28*$K$8/'Inflation GDP Population'!$J$28</f>
        <v>10566851.32</v>
      </c>
      <c r="J8" s="596">
        <f>'Inflation GDP Population'!I28*$K$8/'Inflation GDP Population'!$J$28</f>
        <v>10780545.75</v>
      </c>
      <c r="K8" s="171">
        <v>1.0996345E7</v>
      </c>
      <c r="L8" s="171">
        <v>1.1050361E7</v>
      </c>
      <c r="M8" s="171">
        <v>1.1018124E7</v>
      </c>
      <c r="N8" s="171">
        <v>1.099221E7</v>
      </c>
      <c r="O8" s="171">
        <v>1.1125864E7</v>
      </c>
      <c r="P8" s="171">
        <v>1.1349571E7</v>
      </c>
      <c r="Q8" s="171">
        <v>1.1617147E7</v>
      </c>
      <c r="R8" s="171">
        <v>1.1759116E7</v>
      </c>
      <c r="S8" s="171">
        <v>1.196194E7</v>
      </c>
      <c r="T8" s="171">
        <v>1.2369339E7</v>
      </c>
      <c r="U8" s="171">
        <v>1.2761801E7</v>
      </c>
      <c r="V8" s="171">
        <v>1.2760973E7</v>
      </c>
      <c r="W8" s="597">
        <f>'Inflation GDP Population'!V28*10^6*($V$8/('Inflation GDP Population'!$U$28*10^6))</f>
        <v>12958442.49</v>
      </c>
      <c r="X8" s="597">
        <f>'Inflation GDP Population'!W28*10^6*($V$8/('Inflation GDP Population'!$U$28*10^6))</f>
        <v>13183187.03</v>
      </c>
      <c r="Y8" s="597">
        <f>'Inflation GDP Population'!X28*10^6*($V$8/('Inflation GDP Population'!$U$28*10^6))</f>
        <v>13407931.57</v>
      </c>
      <c r="Z8" s="597">
        <f>'Inflation GDP Population'!Y28*10^6*($V$8/('Inflation GDP Population'!$U$28*10^6))</f>
        <v>13632676.12</v>
      </c>
      <c r="AA8" s="597">
        <f>'Inflation GDP Population'!Z28*10^6*($V$8/('Inflation GDP Population'!$U$28*10^6))</f>
        <v>13857420.66</v>
      </c>
      <c r="AB8" s="597">
        <f>'Inflation GDP Population'!AA28*10^6*($V$8/('Inflation GDP Population'!$U$28*10^6))</f>
        <v>14082165.2</v>
      </c>
      <c r="AC8" s="597">
        <f>'Inflation GDP Population'!AB28*10^6*($V$8/('Inflation GDP Population'!$U$28*10^6))</f>
        <v>14306909.74</v>
      </c>
      <c r="AD8" s="597">
        <f>'Inflation GDP Population'!AC28*10^6*($V$8/('Inflation GDP Population'!$U$28*10^6))</f>
        <v>14531654.28</v>
      </c>
      <c r="AE8" s="597">
        <f>'Inflation GDP Population'!AD28*10^6*($V$8/('Inflation GDP Population'!$U$28*10^6))</f>
        <v>14756398.83</v>
      </c>
      <c r="AF8" s="597">
        <f>'Inflation GDP Population'!AE28*10^6*($V$8/('Inflation GDP Population'!$U$28*10^6))</f>
        <v>14981143.37</v>
      </c>
      <c r="AG8" s="597">
        <f>'Inflation GDP Population'!AF28*10^6*($V$8/('Inflation GDP Population'!$U$28*10^6))</f>
        <v>15205887.91</v>
      </c>
      <c r="AH8" s="597">
        <f>'Inflation GDP Population'!AG28*10^6*($V$8/('Inflation GDP Population'!$U$28*10^6))</f>
        <v>15436894.05</v>
      </c>
      <c r="AI8" s="597">
        <f>'Inflation GDP Population'!AH28*10^6*($V$8/('Inflation GDP Population'!$U$28*10^6))</f>
        <v>15667900.18</v>
      </c>
      <c r="AJ8" s="597">
        <f>'Inflation GDP Population'!AI28*10^6*($V$8/('Inflation GDP Population'!$U$28*10^6))</f>
        <v>15898906.32</v>
      </c>
      <c r="AK8" s="597">
        <f>'Inflation GDP Population'!AJ28*10^6*($V$8/('Inflation GDP Population'!$U$28*10^6))</f>
        <v>16129912.46</v>
      </c>
      <c r="AL8" s="597">
        <f>'Inflation GDP Population'!AK28*10^6*($V$8/('Inflation GDP Population'!$U$28*10^6))</f>
        <v>16360918.6</v>
      </c>
      <c r="AM8" s="597">
        <f>'Inflation GDP Population'!AL28*10^6*($V$8/('Inflation GDP Population'!$U$28*10^6))</f>
        <v>16591924.73</v>
      </c>
      <c r="AN8" s="597">
        <f>'Inflation GDP Population'!AM28*10^6*($V$8/('Inflation GDP Population'!$U$28*10^6))</f>
        <v>16822930.87</v>
      </c>
      <c r="AO8" s="597">
        <f>'Inflation GDP Population'!AN28*10^6*($V$8/('Inflation GDP Population'!$U$28*10^6))</f>
        <v>17053937.01</v>
      </c>
      <c r="AP8" s="597">
        <f>'Inflation GDP Population'!AO28*10^6*($V$8/('Inflation GDP Population'!$U$28*10^6))</f>
        <v>17284943.15</v>
      </c>
      <c r="AQ8" s="597">
        <f>'Inflation GDP Population'!AP28*10^6*($V$8/('Inflation GDP Population'!$U$28*10^6))</f>
        <v>17515949.28</v>
      </c>
      <c r="AR8" s="597">
        <f>'Inflation GDP Population'!AQ28*10^6*($V$8/('Inflation GDP Population'!$U$28*10^6))</f>
        <v>17782049.61</v>
      </c>
      <c r="AS8" s="597">
        <f>'Inflation GDP Population'!AR28*10^6*($V$8/('Inflation GDP Population'!$U$28*10^6))</f>
        <v>18048149.94</v>
      </c>
      <c r="AT8" s="597">
        <f>'Inflation GDP Population'!AS28*10^6*($V$8/('Inflation GDP Population'!$U$28*10^6))</f>
        <v>18314250.27</v>
      </c>
      <c r="AU8" s="597">
        <f>'Inflation GDP Population'!AT28*10^6*($V$8/('Inflation GDP Population'!$U$28*10^6))</f>
        <v>18580350.6</v>
      </c>
      <c r="AV8" s="597">
        <f>'Inflation GDP Population'!AU28*10^6*($V$8/('Inflation GDP Population'!$U$28*10^6))</f>
        <v>18846450.93</v>
      </c>
      <c r="AW8" s="597">
        <f>'Inflation GDP Population'!AV28*10^6*($V$8/('Inflation GDP Population'!$U$28*10^6))</f>
        <v>19112551.26</v>
      </c>
      <c r="AX8" s="597">
        <f>'Inflation GDP Population'!AW28*10^6*($V$8/('Inflation GDP Population'!$U$28*10^6))</f>
        <v>19378651.59</v>
      </c>
      <c r="AY8" s="597">
        <f>'Inflation GDP Population'!AX28*10^6*($V$8/('Inflation GDP Population'!$U$28*10^6))</f>
        <v>19644751.92</v>
      </c>
      <c r="AZ8" s="597">
        <f>'Inflation GDP Population'!AY28*10^6*($V$8/('Inflation GDP Population'!$U$28*10^6))</f>
        <v>19910852.25</v>
      </c>
      <c r="BA8" s="597">
        <f>'Inflation GDP Population'!AZ28*10^6*($V$8/('Inflation GDP Population'!$U$28*10^6))</f>
        <v>20176952.58</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0.6414010827</v>
      </c>
      <c r="D9" s="600">
        <f t="shared" si="4"/>
        <v>0.6450294442</v>
      </c>
      <c r="E9" s="600">
        <f t="shared" si="4"/>
        <v>0.3659993114</v>
      </c>
      <c r="F9" s="600">
        <f t="shared" si="4"/>
        <v>0.2802048972</v>
      </c>
      <c r="G9" s="600">
        <f t="shared" si="4"/>
        <v>0.5639925333</v>
      </c>
      <c r="H9" s="600">
        <f t="shared" si="4"/>
        <v>0.565399611</v>
      </c>
      <c r="I9" s="600">
        <f t="shared" si="4"/>
        <v>0.5616222679</v>
      </c>
      <c r="J9" s="600">
        <f t="shared" si="4"/>
        <v>0.534881548</v>
      </c>
      <c r="K9" s="600">
        <f t="shared" si="4"/>
        <v>0.5691436564</v>
      </c>
      <c r="L9" s="600">
        <f t="shared" si="4"/>
        <v>0.5734894091</v>
      </c>
      <c r="M9" s="600">
        <f t="shared" si="4"/>
        <v>0.5794083457</v>
      </c>
      <c r="N9" s="600">
        <f t="shared" si="4"/>
        <v>0.5859414986</v>
      </c>
      <c r="O9" s="600">
        <f t="shared" si="4"/>
        <v>0.5863427775</v>
      </c>
      <c r="P9" s="600">
        <f t="shared" si="4"/>
        <v>0.5839014532</v>
      </c>
      <c r="Q9" s="600">
        <f t="shared" si="4"/>
        <v>0.579679417</v>
      </c>
      <c r="R9" s="600">
        <f t="shared" si="4"/>
        <v>0.5825051815</v>
      </c>
      <c r="S9" s="600">
        <f t="shared" si="4"/>
        <v>0.5827678453</v>
      </c>
      <c r="T9" s="600">
        <f t="shared" ref="T9:V9" si="5">average($K$9:$S$9)</f>
        <v>0.5803532871</v>
      </c>
      <c r="U9" s="600">
        <f t="shared" si="5"/>
        <v>0.5803532871</v>
      </c>
      <c r="V9" s="600">
        <f t="shared" si="5"/>
        <v>0.5803532871</v>
      </c>
      <c r="W9" s="600">
        <f t="shared" ref="W9:BA9" si="6">U9</f>
        <v>0.5803532871</v>
      </c>
      <c r="X9" s="600">
        <f t="shared" si="6"/>
        <v>0.5803532871</v>
      </c>
      <c r="Y9" s="600">
        <f t="shared" si="6"/>
        <v>0.5803532871</v>
      </c>
      <c r="Z9" s="600">
        <f t="shared" si="6"/>
        <v>0.5803532871</v>
      </c>
      <c r="AA9" s="600">
        <f t="shared" si="6"/>
        <v>0.5803532871</v>
      </c>
      <c r="AB9" s="600">
        <f t="shared" si="6"/>
        <v>0.5803532871</v>
      </c>
      <c r="AC9" s="600">
        <f t="shared" si="6"/>
        <v>0.5803532871</v>
      </c>
      <c r="AD9" s="600">
        <f t="shared" si="6"/>
        <v>0.5803532871</v>
      </c>
      <c r="AE9" s="600">
        <f t="shared" si="6"/>
        <v>0.5803532871</v>
      </c>
      <c r="AF9" s="600">
        <f t="shared" si="6"/>
        <v>0.5803532871</v>
      </c>
      <c r="AG9" s="600">
        <f t="shared" si="6"/>
        <v>0.5803532871</v>
      </c>
      <c r="AH9" s="600">
        <f t="shared" si="6"/>
        <v>0.5803532871</v>
      </c>
      <c r="AI9" s="600">
        <f t="shared" si="6"/>
        <v>0.5803532871</v>
      </c>
      <c r="AJ9" s="600">
        <f t="shared" si="6"/>
        <v>0.5803532871</v>
      </c>
      <c r="AK9" s="600">
        <f t="shared" si="6"/>
        <v>0.5803532871</v>
      </c>
      <c r="AL9" s="600">
        <f t="shared" si="6"/>
        <v>0.5803532871</v>
      </c>
      <c r="AM9" s="600">
        <f t="shared" si="6"/>
        <v>0.5803532871</v>
      </c>
      <c r="AN9" s="600">
        <f t="shared" si="6"/>
        <v>0.5803532871</v>
      </c>
      <c r="AO9" s="600">
        <f t="shared" si="6"/>
        <v>0.5803532871</v>
      </c>
      <c r="AP9" s="600">
        <f t="shared" si="6"/>
        <v>0.5803532871</v>
      </c>
      <c r="AQ9" s="600">
        <f t="shared" si="6"/>
        <v>0.5803532871</v>
      </c>
      <c r="AR9" s="600">
        <f t="shared" si="6"/>
        <v>0.5803532871</v>
      </c>
      <c r="AS9" s="600">
        <f t="shared" si="6"/>
        <v>0.5803532871</v>
      </c>
      <c r="AT9" s="600">
        <f t="shared" si="6"/>
        <v>0.5803532871</v>
      </c>
      <c r="AU9" s="600">
        <f t="shared" si="6"/>
        <v>0.5803532871</v>
      </c>
      <c r="AV9" s="600">
        <f t="shared" si="6"/>
        <v>0.5803532871</v>
      </c>
      <c r="AW9" s="600">
        <f t="shared" si="6"/>
        <v>0.5803532871</v>
      </c>
      <c r="AX9" s="600">
        <f t="shared" si="6"/>
        <v>0.5803532871</v>
      </c>
      <c r="AY9" s="600">
        <f t="shared" si="6"/>
        <v>0.5803532871</v>
      </c>
      <c r="AZ9" s="600">
        <f t="shared" si="6"/>
        <v>0.5803532871</v>
      </c>
      <c r="BA9" s="600">
        <f t="shared" si="6"/>
        <v>0.5803532871</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0.06306356166</v>
      </c>
      <c r="Y10" s="253">
        <f>$W$4*Y$12*Model!Y677/10^9</f>
        <v>0.06306356166</v>
      </c>
      <c r="Z10" s="253">
        <f>$W$4*Z$12*Model!Z677/10^9</f>
        <v>0.06306356166</v>
      </c>
      <c r="AA10" s="253">
        <f>$W$4*AA$12*Model!AA677/10^9</f>
        <v>0.06306356166</v>
      </c>
      <c r="AB10" s="253">
        <f>$W$4*AB$12*Model!AB677/10^9</f>
        <v>0.06306356166</v>
      </c>
      <c r="AC10" s="253">
        <f>$W$4*AC$12*Model!AC677/10^9</f>
        <v>0.07951127732</v>
      </c>
      <c r="AD10" s="253">
        <f>$W$4*AD$12*Model!AD677/10^9</f>
        <v>0.09902795449</v>
      </c>
      <c r="AE10" s="253">
        <f>$W$4*AE$12*Model!AE677/10^9</f>
        <v>0.06306356166</v>
      </c>
      <c r="AF10" s="253">
        <f>$W$4*AF$12*Model!AF677/10^9</f>
        <v>0.423906303</v>
      </c>
      <c r="AG10" s="253">
        <f>$W$4*AG$12*Model!AG677/10^9</f>
        <v>0.143479944</v>
      </c>
      <c r="AH10" s="253">
        <f>$W$4*AH$12*Model!AH677/10^9</f>
        <v>0.1592083718</v>
      </c>
      <c r="AI10" s="253">
        <f>$W$4*AI$12*Model!AI677/10^9</f>
        <v>0.06306356166</v>
      </c>
      <c r="AJ10" s="253">
        <f>$W$4*AJ$12*Model!AJ677/10^9</f>
        <v>0.331981315</v>
      </c>
      <c r="AK10" s="253">
        <f>$W$4*AK$12*Model!AK677/10^9</f>
        <v>0.4760786489</v>
      </c>
      <c r="AL10" s="253">
        <f>$W$4*AL$12*Model!AL677/10^9</f>
        <v>0.9033356357</v>
      </c>
      <c r="AM10" s="253">
        <f>$W$4*AM$12*Model!AM677/10^9</f>
        <v>1.532089127</v>
      </c>
      <c r="AN10" s="253">
        <f>$W$4*AN$12*Model!AN677/10^9</f>
        <v>1.028539675</v>
      </c>
      <c r="AO10" s="253">
        <f>$W$4*AO$12*Model!AO677/10^9</f>
        <v>0.3405168642</v>
      </c>
      <c r="AP10" s="253">
        <f>$W$4*AP$12*Model!AP677/10^9</f>
        <v>0.2837890286</v>
      </c>
      <c r="AQ10" s="253">
        <f>$W$4*AQ$12*Model!AQ677/10^9</f>
        <v>0.8267554552</v>
      </c>
      <c r="AR10" s="253">
        <f>$W$4*AR$12*Model!AR677/10^9</f>
        <v>0.1349923473</v>
      </c>
      <c r="AS10" s="253">
        <f>$W$4*AS$12*Model!AS677/10^9</f>
        <v>1.01779831</v>
      </c>
      <c r="AT10" s="253">
        <f>$W$4*AT$12*Model!AT677/10^9</f>
        <v>1.702464444</v>
      </c>
      <c r="AU10" s="253">
        <f>$W$4*AU$12*Model!AU677/10^9</f>
        <v>1.270076537</v>
      </c>
      <c r="AV10" s="253">
        <f>$W$4*AV$12*Model!AV677/10^9</f>
        <v>1.073950715</v>
      </c>
      <c r="AW10" s="253">
        <f>$W$4*AW$12*Model!AW677/10^9</f>
        <v>0.9691264983</v>
      </c>
      <c r="AX10" s="253">
        <f>$W$4*AX$12*Model!AX677/10^9</f>
        <v>0.06306356166</v>
      </c>
      <c r="AY10" s="253">
        <f>$W$4*AY$12*Model!AY677/10^9</f>
        <v>0.06306356166</v>
      </c>
      <c r="AZ10" s="253">
        <f>$W$4*AZ$12*Model!AZ677/10^9</f>
        <v>0.1261271233</v>
      </c>
      <c r="BA10" s="253">
        <f>$W$4*BA$12*Model!BA677/10^9</f>
        <v>0.1261271233</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0.05476875741</v>
      </c>
      <c r="X11" s="253">
        <f>$W$5*X$12*Model!Y3539/10^9</f>
        <v>0.05476875741</v>
      </c>
      <c r="Y11" s="253">
        <f>$W$5*Y$12*Model!Z3539/10^9</f>
        <v>0.05476875741</v>
      </c>
      <c r="Z11" s="253">
        <f>$W$5*Z$12*Model!AA3539/10^9</f>
        <v>0.05476875741</v>
      </c>
      <c r="AA11" s="253">
        <f>$W$5*AA$12*Model!AB3539/10^9</f>
        <v>0.05476875741</v>
      </c>
      <c r="AB11" s="253">
        <f>$W$5*AB$12*Model!AC3539/10^9</f>
        <v>0.05476875741</v>
      </c>
      <c r="AC11" s="253">
        <f>$W$5*AC$12*Model!AD3539/10^9</f>
        <v>0.05476875741</v>
      </c>
      <c r="AD11" s="253">
        <f>$W$5*AD$12*Model!AE3539/10^9</f>
        <v>0.05476875741</v>
      </c>
      <c r="AE11" s="253">
        <f>$W$5*AE$12*Model!AF3539/10^9</f>
        <v>0.05476875741</v>
      </c>
      <c r="AF11" s="253">
        <f>$W$5*AF$12*Model!AG3539/10^9</f>
        <v>0.05476875741</v>
      </c>
      <c r="AG11" s="253">
        <f>$W$5*AG$12*Model!AH3539/10^9</f>
        <v>0.05476875741</v>
      </c>
      <c r="AH11" s="253">
        <f>$W$5*AH$12*Model!AI3539/10^9</f>
        <v>0.05476875741</v>
      </c>
      <c r="AI11" s="253">
        <f>$W$5*AI$12*Model!AJ3539/10^9</f>
        <v>0.05476875741</v>
      </c>
      <c r="AJ11" s="253">
        <f>$W$5*AJ$12*Model!AK3539/10^9</f>
        <v>0.05476875741</v>
      </c>
      <c r="AK11" s="253">
        <f>$W$5*AK$12*Model!AL3539/10^9</f>
        <v>0.05476875741</v>
      </c>
      <c r="AL11" s="253">
        <f>$W$5*AL$12*Model!AM3539/10^9</f>
        <v>0.05476875741</v>
      </c>
      <c r="AM11" s="253">
        <f>$W$5*AM$12*Model!AN3539/10^9</f>
        <v>0.05476875741</v>
      </c>
      <c r="AN11" s="253">
        <f>$W$5*AN$12*Model!AO3539/10^9</f>
        <v>0.05476875741</v>
      </c>
      <c r="AO11" s="253">
        <f>$W$5*AO$12*Model!AP3539/10^9</f>
        <v>0.05476875741</v>
      </c>
      <c r="AP11" s="253">
        <f>$W$5*AP$12*Model!AQ3539/10^9</f>
        <v>0.05476875741</v>
      </c>
      <c r="AQ11" s="253">
        <f>$W$5*AQ$12*Model!AR3539/10^9</f>
        <v>0.05476875741</v>
      </c>
      <c r="AR11" s="253">
        <f>$W$5*AR$12*Model!AS3539/10^9</f>
        <v>0.05476875741</v>
      </c>
      <c r="AS11" s="253">
        <f>$W$5*AS$12*Model!AT3539/10^9</f>
        <v>0.05476875741</v>
      </c>
      <c r="AT11" s="253">
        <f>$W$5*AT$12*Model!AU3539/10^9</f>
        <v>0.05476875741</v>
      </c>
      <c r="AU11" s="253">
        <f>$W$5*AU$12*Model!AV3539/10^9</f>
        <v>0.05476875741</v>
      </c>
      <c r="AV11" s="253">
        <f>$W$5*AV$12*Model!AW3539/10^9</f>
        <v>0.05476875741</v>
      </c>
      <c r="AW11" s="253">
        <f>$W$5*AW$12*Model!AX3539/10^9</f>
        <v>0.05476875741</v>
      </c>
      <c r="AX11" s="253">
        <f>$W$5*AX$12*Model!AY3539/10^9</f>
        <v>0.05476875741</v>
      </c>
      <c r="AY11" s="253">
        <f>$W$5*AY$12*Model!AZ3539/10^9</f>
        <v>0.05476875741</v>
      </c>
      <c r="AZ11" s="253">
        <f>$W$5*AZ$12*Model!BA3539/10^9</f>
        <v>0.05476875741</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50528.0</v>
      </c>
      <c r="D28" s="617">
        <v>49191.0</v>
      </c>
      <c r="E28" s="617">
        <v>10985.0</v>
      </c>
      <c r="F28" s="617">
        <v>10735.0</v>
      </c>
      <c r="G28" s="617">
        <v>10334.0</v>
      </c>
      <c r="H28" s="617">
        <v>7490.0</v>
      </c>
      <c r="I28" s="617">
        <v>7337.0</v>
      </c>
      <c r="J28" s="617">
        <v>7246.0</v>
      </c>
      <c r="K28" s="617">
        <v>10607.0</v>
      </c>
      <c r="L28" s="617">
        <v>10776.0</v>
      </c>
      <c r="M28" s="617">
        <v>11181.0</v>
      </c>
      <c r="N28" s="617">
        <v>10813.0</v>
      </c>
      <c r="O28" s="617">
        <v>10798.0</v>
      </c>
      <c r="P28" s="617">
        <v>10807.0</v>
      </c>
      <c r="Q28" s="617">
        <v>9891.0</v>
      </c>
      <c r="R28" s="617">
        <v>10026.0</v>
      </c>
      <c r="S28" s="617">
        <v>10249.0</v>
      </c>
    </row>
    <row r="29">
      <c r="A29" s="447" t="s">
        <v>776</v>
      </c>
      <c r="B29" s="560" t="s">
        <v>775</v>
      </c>
      <c r="C29" s="618">
        <v>2.2186778E8</v>
      </c>
      <c r="D29" s="618">
        <v>2.20149871E8</v>
      </c>
      <c r="E29" s="618">
        <v>1.94966596E8</v>
      </c>
      <c r="F29" s="618">
        <v>2.00701562E8</v>
      </c>
      <c r="G29" s="618">
        <v>2.02805849E8</v>
      </c>
      <c r="H29" s="618">
        <v>2.08672229E8</v>
      </c>
      <c r="I29" s="618">
        <v>2.11749369E8</v>
      </c>
      <c r="J29" s="618">
        <v>2.03260181E8</v>
      </c>
      <c r="K29" s="618">
        <v>2.20518141E8</v>
      </c>
      <c r="L29" s="618">
        <v>2.16047428E8</v>
      </c>
      <c r="M29" s="618">
        <v>2.25412036E8</v>
      </c>
      <c r="N29" s="618">
        <v>2.3388727E8</v>
      </c>
      <c r="O29" s="618">
        <v>2.28443635E8</v>
      </c>
      <c r="P29" s="618">
        <v>2.3252628E8</v>
      </c>
      <c r="Q29" s="618">
        <v>2.38159551E8</v>
      </c>
      <c r="R29" s="618">
        <v>2.42464741E8</v>
      </c>
      <c r="S29" s="618">
        <v>2.4488834E8</v>
      </c>
    </row>
    <row r="30">
      <c r="A30" s="560" t="s">
        <v>777</v>
      </c>
      <c r="B30" s="560"/>
      <c r="C30" s="619">
        <f t="shared" ref="C30:S30" si="12">sum(C33:C38)*10^9/C7</f>
        <v>809.6220759</v>
      </c>
      <c r="D30" s="619">
        <f t="shared" si="12"/>
        <v>898.8761858</v>
      </c>
      <c r="E30" s="619">
        <f t="shared" si="12"/>
        <v>1227.619859</v>
      </c>
      <c r="F30" s="619">
        <f t="shared" si="12"/>
        <v>1512.581448</v>
      </c>
      <c r="G30" s="619">
        <f t="shared" si="12"/>
        <v>746.6236586</v>
      </c>
      <c r="H30" s="619">
        <f t="shared" si="12"/>
        <v>785.2570715</v>
      </c>
      <c r="I30" s="619">
        <f t="shared" si="12"/>
        <v>775.8246939</v>
      </c>
      <c r="J30" s="619">
        <f t="shared" si="12"/>
        <v>770.4587219</v>
      </c>
      <c r="K30" s="619">
        <f t="shared" si="12"/>
        <v>782.0945563</v>
      </c>
      <c r="L30" s="619">
        <f t="shared" si="12"/>
        <v>814.8249398</v>
      </c>
      <c r="M30" s="619">
        <f t="shared" si="12"/>
        <v>850.9346452</v>
      </c>
      <c r="N30" s="619">
        <f t="shared" si="12"/>
        <v>899.3079471</v>
      </c>
      <c r="O30" s="619">
        <f t="shared" si="12"/>
        <v>915.6958555</v>
      </c>
      <c r="P30" s="619">
        <f t="shared" si="12"/>
        <v>1079.942827</v>
      </c>
      <c r="Q30" s="619">
        <f t="shared" si="12"/>
        <v>1151.305067</v>
      </c>
      <c r="R30" s="619">
        <f t="shared" si="12"/>
        <v>1162.460247</v>
      </c>
      <c r="S30" s="619">
        <f t="shared" si="12"/>
        <v>1183.673225</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97.37118712</v>
      </c>
      <c r="D31" s="621">
        <f t="shared" si="13"/>
        <v>113.672086</v>
      </c>
      <c r="E31" s="621">
        <f t="shared" si="13"/>
        <v>401.3199396</v>
      </c>
      <c r="F31" s="621">
        <f t="shared" si="13"/>
        <v>393.4647757</v>
      </c>
      <c r="G31" s="621">
        <f t="shared" si="13"/>
        <v>412.7806506</v>
      </c>
      <c r="H31" s="621">
        <f t="shared" si="13"/>
        <v>610.7789261</v>
      </c>
      <c r="I31" s="621">
        <f t="shared" si="13"/>
        <v>627.5307259</v>
      </c>
      <c r="J31" s="621">
        <f t="shared" si="13"/>
        <v>613.125543</v>
      </c>
      <c r="K31" s="621">
        <f t="shared" si="13"/>
        <v>461.4630697</v>
      </c>
      <c r="L31" s="621">
        <f t="shared" si="13"/>
        <v>479.1909402</v>
      </c>
      <c r="M31" s="621">
        <f t="shared" si="13"/>
        <v>485.8564366</v>
      </c>
      <c r="N31" s="621">
        <f t="shared" si="13"/>
        <v>535.6751532</v>
      </c>
      <c r="O31" s="621">
        <f t="shared" si="13"/>
        <v>553.2141149</v>
      </c>
      <c r="P31" s="621">
        <f t="shared" si="13"/>
        <v>662.2387892</v>
      </c>
      <c r="Q31" s="621">
        <f t="shared" si="13"/>
        <v>783.858332</v>
      </c>
      <c r="R31" s="621">
        <f t="shared" si="13"/>
        <v>794.1908467</v>
      </c>
      <c r="S31" s="621">
        <f t="shared" si="13"/>
        <v>805.0957453</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2.217524033</v>
      </c>
      <c r="D32" s="621">
        <f t="shared" si="14"/>
        <v>2.539925896</v>
      </c>
      <c r="E32" s="621">
        <f t="shared" si="14"/>
        <v>2.261156335</v>
      </c>
      <c r="F32" s="621">
        <f t="shared" si="14"/>
        <v>2.104539858</v>
      </c>
      <c r="G32" s="621">
        <f t="shared" si="14"/>
        <v>2.103329497</v>
      </c>
      <c r="H32" s="621">
        <f t="shared" si="14"/>
        <v>2.192306173</v>
      </c>
      <c r="I32" s="621">
        <f t="shared" si="14"/>
        <v>2.174359696</v>
      </c>
      <c r="J32" s="621">
        <f t="shared" si="14"/>
        <v>2.185724554</v>
      </c>
      <c r="K32" s="621">
        <f t="shared" si="14"/>
        <v>2.219653566</v>
      </c>
      <c r="L32" s="621">
        <f t="shared" si="14"/>
        <v>2.390105552</v>
      </c>
      <c r="M32" s="621">
        <f t="shared" si="14"/>
        <v>2.409969279</v>
      </c>
      <c r="N32" s="621">
        <f t="shared" si="14"/>
        <v>2.476515901</v>
      </c>
      <c r="O32" s="621">
        <f t="shared" si="14"/>
        <v>2.614914621</v>
      </c>
      <c r="P32" s="621">
        <f t="shared" si="14"/>
        <v>3.077851929</v>
      </c>
      <c r="Q32" s="621">
        <f t="shared" si="14"/>
        <v>3.255440619</v>
      </c>
      <c r="R32" s="621">
        <f t="shared" si="14"/>
        <v>3.284006324</v>
      </c>
      <c r="S32" s="621">
        <f t="shared" si="14"/>
        <v>3.36946475</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0.25006818282235</v>
      </c>
      <c r="D33" s="571">
        <v>0.727469250988942</v>
      </c>
      <c r="E33" s="571">
        <v>0.593216881070347</v>
      </c>
      <c r="F33" s="571">
        <v>0.475869236509686</v>
      </c>
      <c r="G33" s="571">
        <v>0.489111149013359</v>
      </c>
      <c r="H33" s="571">
        <v>0.47337305932882</v>
      </c>
      <c r="I33" s="571">
        <v>0.678703543242311</v>
      </c>
      <c r="J33" s="571">
        <v>0.649633692925385</v>
      </c>
      <c r="K33" s="571">
        <v>0.732924579646677</v>
      </c>
      <c r="L33" s="571">
        <v>0.68778281553768</v>
      </c>
      <c r="M33" s="571">
        <v>0.726545054948586</v>
      </c>
      <c r="N33" s="571">
        <v>1.04943312394734</v>
      </c>
      <c r="O33" s="571">
        <v>1.06018844585588</v>
      </c>
      <c r="P33" s="571">
        <v>2.04102750035652</v>
      </c>
      <c r="Q33" s="571">
        <v>1.87445345387418</v>
      </c>
      <c r="R33" s="571">
        <v>1.38243885648992</v>
      </c>
      <c r="S33" s="571">
        <v>1.83029270295475</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1.18088234153016</v>
      </c>
      <c r="D34" s="571">
        <v>1.11946862354983</v>
      </c>
      <c r="E34" s="571">
        <v>0.901779738851283</v>
      </c>
      <c r="F34" s="571">
        <v>0.921596807309052</v>
      </c>
      <c r="G34" s="571">
        <v>0.884306668288359</v>
      </c>
      <c r="H34" s="571">
        <v>1.13305312656644</v>
      </c>
      <c r="I34" s="571">
        <v>1.1602102058545</v>
      </c>
      <c r="J34" s="571">
        <v>1.05908314485296</v>
      </c>
      <c r="K34" s="571">
        <v>1.17785806820753</v>
      </c>
      <c r="L34" s="571">
        <v>1.13284657470234</v>
      </c>
      <c r="M34" s="571">
        <v>1.18129666294302</v>
      </c>
      <c r="N34" s="571">
        <v>1.26217042462813</v>
      </c>
      <c r="O34" s="571">
        <v>1.27123899390952</v>
      </c>
      <c r="P34" s="571">
        <v>1.22644583972664</v>
      </c>
      <c r="Q34" s="571">
        <v>1.41898349229372</v>
      </c>
      <c r="R34" s="571">
        <v>1.66114785946064</v>
      </c>
      <c r="S34" s="571">
        <v>1.67373880548078</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0.233563158577915</v>
      </c>
      <c r="D35" s="571">
        <v>0.267234929903224</v>
      </c>
      <c r="E35" s="571">
        <v>0.14015631735245</v>
      </c>
      <c r="F35" s="571">
        <v>0.12191973589863</v>
      </c>
      <c r="G35" s="571">
        <v>0.153170444137353</v>
      </c>
      <c r="H35" s="571">
        <v>0.240930207630814</v>
      </c>
      <c r="I35" s="571">
        <v>0.0851230680152393</v>
      </c>
      <c r="J35" s="571">
        <v>0.133548451737883</v>
      </c>
      <c r="K35" s="571">
        <v>0.261713223615007</v>
      </c>
      <c r="L35" s="571">
        <v>0.353304516436358</v>
      </c>
      <c r="M35" s="571">
        <v>0.357394507024406</v>
      </c>
      <c r="N35" s="571">
        <v>0.283379978267452</v>
      </c>
      <c r="O35" s="571">
        <v>0.32023915560734</v>
      </c>
      <c r="P35" s="571">
        <v>0.307152664577509</v>
      </c>
      <c r="Q35" s="571">
        <v>0.454057536479112</v>
      </c>
      <c r="R35" s="571">
        <v>0.67448283244616</v>
      </c>
      <c r="S35" s="571">
        <v>0.384460531868559</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0.894887995014725</v>
      </c>
      <c r="D36" s="571">
        <v>0.973336115475666</v>
      </c>
      <c r="E36" s="571">
        <v>0.947017921099914</v>
      </c>
      <c r="F36" s="571">
        <v>0.924362562877658</v>
      </c>
      <c r="G36" s="571">
        <v>0.986667765536341</v>
      </c>
      <c r="H36" s="571">
        <v>1.02078989483747</v>
      </c>
      <c r="I36" s="571">
        <v>1.03684475805749</v>
      </c>
      <c r="J36" s="571">
        <v>1.04978683346268</v>
      </c>
      <c r="K36" s="571">
        <v>1.09213265496443</v>
      </c>
      <c r="L36" s="571">
        <v>1.20326254902454</v>
      </c>
      <c r="M36" s="571">
        <v>1.2651246082351</v>
      </c>
      <c r="N36" s="571">
        <v>1.33276455202402</v>
      </c>
      <c r="O36" s="571">
        <v>1.45101510017417</v>
      </c>
      <c r="P36" s="571">
        <v>1.65122013652888</v>
      </c>
      <c r="Q36" s="571">
        <v>2.06980361547069</v>
      </c>
      <c r="R36" s="571">
        <v>2.22726300723684</v>
      </c>
      <c r="S36" s="571">
        <v>2.40365088107468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0.592389187945443</v>
      </c>
      <c r="D37" s="571">
        <v>0.59247543031672</v>
      </c>
      <c r="E37" s="571">
        <v>0.638013072036555</v>
      </c>
      <c r="F37" s="571">
        <v>0.546867637036065</v>
      </c>
      <c r="G37" s="571">
        <v>0.564294971770858</v>
      </c>
      <c r="H37" s="571">
        <v>0.617542477054364</v>
      </c>
      <c r="I37" s="571">
        <v>0.588280904226519</v>
      </c>
      <c r="J37" s="571">
        <v>0.569899886337142</v>
      </c>
      <c r="K37" s="571">
        <v>0.590903292789031</v>
      </c>
      <c r="L37" s="571">
        <v>0.634122652208172</v>
      </c>
      <c r="M37" s="571">
        <v>0.672312103205743</v>
      </c>
      <c r="N37" s="571">
        <v>0.644328870831719</v>
      </c>
      <c r="O37" s="571">
        <v>0.620260554317614</v>
      </c>
      <c r="P37" s="571">
        <v>0.624066387674018</v>
      </c>
      <c r="Q37" s="571">
        <v>0.657167587664539</v>
      </c>
      <c r="R37" s="571">
        <v>0.708658635464772</v>
      </c>
      <c r="S37" s="571">
        <v>0.695550350504093</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1.76818047675278</v>
      </c>
      <c r="D38" s="571">
        <v>1.91165923339843</v>
      </c>
      <c r="E38" s="571">
        <v>1.18831560656159</v>
      </c>
      <c r="F38" s="571">
        <v>1.23322838747279</v>
      </c>
      <c r="G38" s="571">
        <v>1.18812424405014</v>
      </c>
      <c r="H38" s="571">
        <v>1.08904539127237</v>
      </c>
      <c r="I38" s="571">
        <v>1.05503045646574</v>
      </c>
      <c r="J38" s="571">
        <v>0.980755675539899</v>
      </c>
      <c r="K38" s="571">
        <v>1.03920696133787</v>
      </c>
      <c r="L38" s="571">
        <v>1.15244246406155</v>
      </c>
      <c r="M38" s="571">
        <v>1.22968788178926</v>
      </c>
      <c r="N38" s="571">
        <v>1.22017848163093</v>
      </c>
      <c r="O38" s="571">
        <v>1.2506637624277</v>
      </c>
      <c r="P38" s="571">
        <v>1.3069020664655</v>
      </c>
      <c r="Q38" s="571">
        <v>1.27867707598943</v>
      </c>
      <c r="R38" s="571">
        <v>1.30856623780312</v>
      </c>
      <c r="S38" s="571">
        <v>1.26373302184456</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0.3898780179</v>
      </c>
      <c r="D39" s="622">
        <f t="shared" si="15"/>
        <v>1.12780782</v>
      </c>
      <c r="E39" s="622">
        <f t="shared" si="15"/>
        <v>1.6208142</v>
      </c>
      <c r="F39" s="622">
        <f t="shared" si="15"/>
        <v>1.69829022</v>
      </c>
      <c r="G39" s="622">
        <f t="shared" si="15"/>
        <v>0.8672298305</v>
      </c>
      <c r="H39" s="622">
        <f t="shared" si="15"/>
        <v>0.8372362664</v>
      </c>
      <c r="I39" s="622">
        <f t="shared" si="15"/>
        <v>1.208469788</v>
      </c>
      <c r="J39" s="622">
        <f t="shared" si="15"/>
        <v>1.21453749</v>
      </c>
      <c r="K39" s="622">
        <f t="shared" si="15"/>
        <v>1.287767282</v>
      </c>
      <c r="L39" s="622">
        <f t="shared" si="15"/>
        <v>1.199294712</v>
      </c>
      <c r="M39" s="622">
        <f t="shared" si="15"/>
        <v>1.253943027</v>
      </c>
      <c r="N39" s="622">
        <f t="shared" si="15"/>
        <v>1.791020309</v>
      </c>
      <c r="O39" s="622">
        <f t="shared" si="15"/>
        <v>1.80813764</v>
      </c>
      <c r="P39" s="622">
        <f t="shared" si="15"/>
        <v>3.49549995</v>
      </c>
      <c r="Q39" s="622">
        <f t="shared" si="15"/>
        <v>3.233603607</v>
      </c>
      <c r="R39" s="622">
        <f t="shared" si="15"/>
        <v>2.37326448</v>
      </c>
      <c r="S39" s="622">
        <f t="shared" si="15"/>
        <v>3.140689243</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2.205243393</v>
      </c>
      <c r="D40" s="622">
        <f t="shared" si="16"/>
        <v>2.14982985</v>
      </c>
      <c r="E40" s="622">
        <f t="shared" si="16"/>
        <v>2.846825182</v>
      </c>
      <c r="F40" s="622">
        <f t="shared" si="16"/>
        <v>3.724119576</v>
      </c>
      <c r="G40" s="622">
        <f t="shared" si="16"/>
        <v>1.83952278</v>
      </c>
      <c r="H40" s="622">
        <f t="shared" si="16"/>
        <v>2.430110151</v>
      </c>
      <c r="I40" s="622">
        <f t="shared" si="16"/>
        <v>2.217385857</v>
      </c>
      <c r="J40" s="622">
        <f t="shared" si="16"/>
        <v>2.229711608</v>
      </c>
      <c r="K40" s="622">
        <f t="shared" si="16"/>
        <v>2.529363678</v>
      </c>
      <c r="L40" s="622">
        <f t="shared" si="16"/>
        <v>2.591418547</v>
      </c>
      <c r="M40" s="622">
        <f t="shared" si="16"/>
        <v>2.655624796</v>
      </c>
      <c r="N40" s="622">
        <f t="shared" si="16"/>
        <v>2.637721354</v>
      </c>
      <c r="O40" s="622">
        <f t="shared" si="16"/>
        <v>2.714245337</v>
      </c>
      <c r="P40" s="622">
        <f t="shared" si="16"/>
        <v>2.626468038</v>
      </c>
      <c r="Q40" s="622">
        <f t="shared" si="16"/>
        <v>3.231167045</v>
      </c>
      <c r="R40" s="622">
        <f t="shared" si="16"/>
        <v>4.009630757</v>
      </c>
      <c r="S40" s="622">
        <f t="shared" si="16"/>
        <v>3.531765443</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1.395208114</v>
      </c>
      <c r="D41" s="622">
        <f t="shared" si="17"/>
        <v>1.508979356</v>
      </c>
      <c r="E41" s="622">
        <f t="shared" si="17"/>
        <v>2.587485527</v>
      </c>
      <c r="F41" s="622">
        <f t="shared" si="17"/>
        <v>3.298880826</v>
      </c>
      <c r="G41" s="622">
        <f t="shared" si="17"/>
        <v>1.749434092</v>
      </c>
      <c r="H41" s="622">
        <f t="shared" si="17"/>
        <v>1.80543084</v>
      </c>
      <c r="I41" s="622">
        <f t="shared" si="17"/>
        <v>1.846160342</v>
      </c>
      <c r="J41" s="622">
        <f t="shared" si="17"/>
        <v>1.962652923</v>
      </c>
      <c r="K41" s="622">
        <f t="shared" si="17"/>
        <v>1.918905083</v>
      </c>
      <c r="L41" s="622">
        <f t="shared" si="17"/>
        <v>2.098142581</v>
      </c>
      <c r="M41" s="622">
        <f t="shared" si="17"/>
        <v>2.183476675</v>
      </c>
      <c r="N41" s="622">
        <f t="shared" si="17"/>
        <v>2.274569313</v>
      </c>
      <c r="O41" s="622">
        <f t="shared" si="17"/>
        <v>2.474687428</v>
      </c>
      <c r="P41" s="622">
        <f t="shared" si="17"/>
        <v>2.827908935</v>
      </c>
      <c r="Q41" s="622">
        <f t="shared" si="17"/>
        <v>3.570600499</v>
      </c>
      <c r="R41" s="622">
        <f t="shared" si="17"/>
        <v>3.823593468</v>
      </c>
      <c r="S41" s="622">
        <f t="shared" si="17"/>
        <v>4.124542732</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3.680333146</v>
      </c>
      <c r="D42" s="622">
        <f t="shared" si="18"/>
        <v>3.882202101</v>
      </c>
      <c r="E42" s="622">
        <f t="shared" si="18"/>
        <v>4.989978456</v>
      </c>
      <c r="F42" s="622">
        <f t="shared" si="18"/>
        <v>6.352836949</v>
      </c>
      <c r="G42" s="622">
        <f t="shared" si="18"/>
        <v>3.107167405</v>
      </c>
      <c r="H42" s="622">
        <f t="shared" si="18"/>
        <v>3.018374677</v>
      </c>
      <c r="I42" s="622">
        <f t="shared" si="18"/>
        <v>2.926008199</v>
      </c>
      <c r="J42" s="622">
        <f t="shared" si="18"/>
        <v>2.89906348</v>
      </c>
      <c r="K42" s="622">
        <f t="shared" si="18"/>
        <v>2.864145521</v>
      </c>
      <c r="L42" s="622">
        <f t="shared" si="18"/>
        <v>3.115253897</v>
      </c>
      <c r="M42" s="622">
        <f t="shared" si="18"/>
        <v>3.282658938</v>
      </c>
      <c r="N42" s="622">
        <f t="shared" si="18"/>
        <v>3.182070833</v>
      </c>
      <c r="O42" s="622">
        <f t="shared" si="18"/>
        <v>3.190837149</v>
      </c>
      <c r="P42" s="622">
        <f t="shared" si="18"/>
        <v>3.307010872</v>
      </c>
      <c r="Q42" s="622">
        <f t="shared" si="18"/>
        <v>3.339509058</v>
      </c>
      <c r="R42" s="622">
        <f t="shared" si="18"/>
        <v>3.463016188</v>
      </c>
      <c r="S42" s="622">
        <f t="shared" si="18"/>
        <v>3.362030675</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5.400066095</v>
      </c>
      <c r="D43" s="622">
        <f t="shared" si="19"/>
        <v>15.41950187</v>
      </c>
      <c r="E43" s="622">
        <f t="shared" si="19"/>
        <v>21.877897</v>
      </c>
      <c r="F43" s="622">
        <f t="shared" si="19"/>
        <v>22.63558391</v>
      </c>
      <c r="G43" s="622">
        <f t="shared" si="19"/>
        <v>11.41537158</v>
      </c>
      <c r="H43" s="622">
        <f t="shared" si="19"/>
        <v>10.88546118</v>
      </c>
      <c r="I43" s="622">
        <f t="shared" si="19"/>
        <v>15.5218267</v>
      </c>
      <c r="J43" s="622">
        <f t="shared" si="19"/>
        <v>15.41309633</v>
      </c>
      <c r="K43" s="622">
        <f t="shared" si="19"/>
        <v>16.14918008</v>
      </c>
      <c r="L43" s="622">
        <f t="shared" si="19"/>
        <v>14.86393706</v>
      </c>
      <c r="M43" s="622">
        <f t="shared" si="19"/>
        <v>15.36172221</v>
      </c>
      <c r="N43" s="622">
        <f t="shared" si="19"/>
        <v>21.69075798</v>
      </c>
      <c r="O43" s="622">
        <f t="shared" si="19"/>
        <v>21.65082536</v>
      </c>
      <c r="P43" s="622">
        <f t="shared" si="19"/>
        <v>41.38818544</v>
      </c>
      <c r="Q43" s="622">
        <f t="shared" si="19"/>
        <v>37.86449054</v>
      </c>
      <c r="R43" s="622">
        <f t="shared" si="19"/>
        <v>27.48670452</v>
      </c>
      <c r="S43" s="622">
        <f t="shared" si="19"/>
        <v>35.98193335</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30.54406643</v>
      </c>
      <c r="D44" s="622">
        <f t="shared" si="20"/>
        <v>29.39268981</v>
      </c>
      <c r="E44" s="622">
        <f t="shared" si="20"/>
        <v>38.42670437</v>
      </c>
      <c r="F44" s="622">
        <f t="shared" si="20"/>
        <v>49.6367583</v>
      </c>
      <c r="G44" s="622">
        <f t="shared" si="20"/>
        <v>24.21369205</v>
      </c>
      <c r="H44" s="622">
        <f t="shared" si="20"/>
        <v>31.59546567</v>
      </c>
      <c r="I44" s="622">
        <f t="shared" si="20"/>
        <v>28.48054566</v>
      </c>
      <c r="J44" s="622">
        <f t="shared" si="20"/>
        <v>28.29617041</v>
      </c>
      <c r="K44" s="622">
        <f t="shared" si="20"/>
        <v>31.7193565</v>
      </c>
      <c r="L44" s="622">
        <f t="shared" si="20"/>
        <v>32.11777873</v>
      </c>
      <c r="M44" s="622">
        <f t="shared" si="20"/>
        <v>32.53335241</v>
      </c>
      <c r="N44" s="622">
        <f t="shared" si="20"/>
        <v>31.94501772</v>
      </c>
      <c r="O44" s="622">
        <f t="shared" si="20"/>
        <v>32.50065176</v>
      </c>
      <c r="P44" s="622">
        <f t="shared" si="20"/>
        <v>31.09848313</v>
      </c>
      <c r="Q44" s="622">
        <f t="shared" si="20"/>
        <v>37.83595916</v>
      </c>
      <c r="R44" s="622">
        <f t="shared" si="20"/>
        <v>46.43879213</v>
      </c>
      <c r="S44" s="622">
        <f t="shared" si="20"/>
        <v>40.46237591</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0.3748039555</v>
      </c>
      <c r="D45" s="622">
        <f t="shared" si="21"/>
        <v>0.4084254456</v>
      </c>
      <c r="E45" s="622">
        <f t="shared" si="21"/>
        <v>0.680250103</v>
      </c>
      <c r="F45" s="622">
        <f t="shared" si="21"/>
        <v>0.8859477189</v>
      </c>
      <c r="G45" s="622">
        <f t="shared" si="21"/>
        <v>0.4542815182</v>
      </c>
      <c r="H45" s="622">
        <f t="shared" si="21"/>
        <v>0.46026389</v>
      </c>
      <c r="I45" s="622">
        <f t="shared" si="21"/>
        <v>0.4667447976</v>
      </c>
      <c r="J45" s="622">
        <f t="shared" si="21"/>
        <v>0.4898805387</v>
      </c>
      <c r="K45" s="622">
        <f t="shared" si="21"/>
        <v>0.4792710865</v>
      </c>
      <c r="L45" s="622">
        <f t="shared" si="21"/>
        <v>0.5341784191</v>
      </c>
      <c r="M45" s="622">
        <f t="shared" si="21"/>
        <v>0.5357957755</v>
      </c>
      <c r="N45" s="622">
        <f t="shared" si="21"/>
        <v>0.5276321131</v>
      </c>
      <c r="O45" s="622">
        <f t="shared" si="21"/>
        <v>0.5811640768</v>
      </c>
      <c r="P45" s="622">
        <f t="shared" si="21"/>
        <v>0.6576871544</v>
      </c>
      <c r="Q45" s="622">
        <f t="shared" si="21"/>
        <v>0.822323924</v>
      </c>
      <c r="R45" s="622">
        <f t="shared" si="21"/>
        <v>0.8578290625</v>
      </c>
      <c r="S45" s="622">
        <f t="shared" si="21"/>
        <v>0.9164951719</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0.9886721606</v>
      </c>
      <c r="D46" s="622">
        <f t="shared" si="22"/>
        <v>1.050769924</v>
      </c>
      <c r="E46" s="622">
        <f t="shared" si="22"/>
        <v>1.311865641</v>
      </c>
      <c r="F46" s="622">
        <f t="shared" si="22"/>
        <v>1.706118439</v>
      </c>
      <c r="G46" s="622">
        <f t="shared" si="22"/>
        <v>0.8068487586</v>
      </c>
      <c r="H46" s="622">
        <f t="shared" si="22"/>
        <v>0.7694832942</v>
      </c>
      <c r="I46" s="622">
        <f t="shared" si="22"/>
        <v>0.7397510788</v>
      </c>
      <c r="J46" s="622">
        <f t="shared" si="22"/>
        <v>0.7236097442</v>
      </c>
      <c r="K46" s="622">
        <f t="shared" si="22"/>
        <v>0.7153569753</v>
      </c>
      <c r="L46" s="622">
        <f t="shared" si="22"/>
        <v>0.7931307512</v>
      </c>
      <c r="M46" s="622">
        <f t="shared" si="22"/>
        <v>0.8055203024</v>
      </c>
      <c r="N46" s="622">
        <f t="shared" si="22"/>
        <v>0.7381453482</v>
      </c>
      <c r="O46" s="622">
        <f t="shared" si="22"/>
        <v>0.7493471316</v>
      </c>
      <c r="P46" s="622">
        <f t="shared" si="22"/>
        <v>0.7691119553</v>
      </c>
      <c r="Q46" s="622">
        <f t="shared" si="22"/>
        <v>0.7691026183</v>
      </c>
      <c r="R46" s="622">
        <f t="shared" si="22"/>
        <v>0.7769329964</v>
      </c>
      <c r="S46" s="622">
        <f t="shared" si="22"/>
        <v>0.7470609668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4.949101148</v>
      </c>
      <c r="D47" s="623">
        <f t="shared" si="23"/>
        <v>14.78866563</v>
      </c>
      <c r="E47" s="623">
        <f t="shared" si="23"/>
        <v>54.00244707</v>
      </c>
      <c r="F47" s="623">
        <f t="shared" si="23"/>
        <v>44.32875981</v>
      </c>
      <c r="G47" s="623">
        <f t="shared" si="23"/>
        <v>47.33028343</v>
      </c>
      <c r="H47" s="623">
        <f t="shared" si="23"/>
        <v>63.20067548</v>
      </c>
      <c r="I47" s="623">
        <f t="shared" si="23"/>
        <v>92.50423105</v>
      </c>
      <c r="J47" s="623">
        <f t="shared" si="23"/>
        <v>89.65411164</v>
      </c>
      <c r="K47" s="623">
        <f t="shared" si="23"/>
        <v>69.09819738</v>
      </c>
      <c r="L47" s="623">
        <f t="shared" si="23"/>
        <v>63.82542832</v>
      </c>
      <c r="M47" s="623">
        <f t="shared" si="23"/>
        <v>64.98032868</v>
      </c>
      <c r="N47" s="623">
        <f t="shared" si="23"/>
        <v>97.05291075</v>
      </c>
      <c r="O47" s="623">
        <f t="shared" si="23"/>
        <v>98.18377902</v>
      </c>
      <c r="P47" s="623">
        <f t="shared" si="23"/>
        <v>188.8616175</v>
      </c>
      <c r="Q47" s="623">
        <f t="shared" si="23"/>
        <v>189.5110155</v>
      </c>
      <c r="R47" s="623">
        <f t="shared" si="23"/>
        <v>137.8853837</v>
      </c>
      <c r="S47" s="623">
        <f t="shared" si="23"/>
        <v>178.5825644</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23.37085065</v>
      </c>
      <c r="D48" s="623">
        <f t="shared" si="24"/>
        <v>22.75759028</v>
      </c>
      <c r="E48" s="623">
        <f t="shared" si="24"/>
        <v>82.09191979</v>
      </c>
      <c r="F48" s="623">
        <f t="shared" si="24"/>
        <v>85.84972588</v>
      </c>
      <c r="G48" s="623">
        <f t="shared" si="24"/>
        <v>85.57254386</v>
      </c>
      <c r="H48" s="623">
        <f t="shared" si="24"/>
        <v>151.2754508</v>
      </c>
      <c r="I48" s="623">
        <f t="shared" si="24"/>
        <v>158.1314169</v>
      </c>
      <c r="J48" s="623">
        <f t="shared" si="24"/>
        <v>146.1610744</v>
      </c>
      <c r="K48" s="623">
        <f t="shared" si="24"/>
        <v>111.0453538</v>
      </c>
      <c r="L48" s="623">
        <f t="shared" si="24"/>
        <v>105.1268165</v>
      </c>
      <c r="M48" s="623">
        <f t="shared" si="24"/>
        <v>105.6521477</v>
      </c>
      <c r="N48" s="623">
        <f t="shared" si="24"/>
        <v>116.727127</v>
      </c>
      <c r="O48" s="623">
        <f t="shared" si="24"/>
        <v>117.7291159</v>
      </c>
      <c r="P48" s="623">
        <f t="shared" si="24"/>
        <v>113.4862441</v>
      </c>
      <c r="Q48" s="623">
        <f t="shared" si="24"/>
        <v>143.462086</v>
      </c>
      <c r="R48" s="623">
        <f t="shared" si="24"/>
        <v>165.6840075</v>
      </c>
      <c r="S48" s="623">
        <f t="shared" si="24"/>
        <v>163.3075232</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4.622450099</v>
      </c>
      <c r="D49" s="623">
        <f t="shared" si="25"/>
        <v>5.432598034</v>
      </c>
      <c r="E49" s="623">
        <f t="shared" si="25"/>
        <v>12.75888187</v>
      </c>
      <c r="F49" s="623">
        <f t="shared" si="25"/>
        <v>11.35721806</v>
      </c>
      <c r="G49" s="623">
        <f t="shared" si="25"/>
        <v>14.82198995</v>
      </c>
      <c r="H49" s="623">
        <f t="shared" si="25"/>
        <v>32.16691691</v>
      </c>
      <c r="I49" s="623">
        <f t="shared" si="25"/>
        <v>11.60189015</v>
      </c>
      <c r="J49" s="623">
        <f t="shared" si="25"/>
        <v>18.43064473</v>
      </c>
      <c r="K49" s="623">
        <f t="shared" si="25"/>
        <v>24.67363285</v>
      </c>
      <c r="L49" s="623">
        <f t="shared" si="25"/>
        <v>32.78623946</v>
      </c>
      <c r="M49" s="623">
        <f t="shared" si="25"/>
        <v>31.96444925</v>
      </c>
      <c r="N49" s="623">
        <f t="shared" si="25"/>
        <v>26.207341</v>
      </c>
      <c r="O49" s="623">
        <f t="shared" si="25"/>
        <v>29.65726575</v>
      </c>
      <c r="P49" s="623">
        <f t="shared" si="25"/>
        <v>28.4216401</v>
      </c>
      <c r="Q49" s="623">
        <f t="shared" si="25"/>
        <v>45.90613047</v>
      </c>
      <c r="R49" s="623">
        <f t="shared" si="25"/>
        <v>67.27337248</v>
      </c>
      <c r="S49" s="623">
        <f t="shared" si="25"/>
        <v>37.51200428</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0.4033429257</v>
      </c>
      <c r="D50" s="623">
        <f t="shared" si="26"/>
        <v>0.4421243179</v>
      </c>
      <c r="E50" s="623">
        <f t="shared" si="26"/>
        <v>0.4857334233</v>
      </c>
      <c r="F50" s="623">
        <f t="shared" si="26"/>
        <v>0.4605657045</v>
      </c>
      <c r="G50" s="623">
        <f t="shared" si="26"/>
        <v>0.4865085353</v>
      </c>
      <c r="H50" s="623">
        <f t="shared" si="26"/>
        <v>0.4891833953</v>
      </c>
      <c r="I50" s="623">
        <f t="shared" si="26"/>
        <v>0.4896565987</v>
      </c>
      <c r="J50" s="623">
        <f t="shared" si="26"/>
        <v>0.5164744163</v>
      </c>
      <c r="K50" s="623">
        <f t="shared" si="26"/>
        <v>0.4952575103</v>
      </c>
      <c r="L50" s="623">
        <f t="shared" si="26"/>
        <v>0.5569437045</v>
      </c>
      <c r="M50" s="623">
        <f t="shared" si="26"/>
        <v>0.5612498031</v>
      </c>
      <c r="N50" s="623">
        <f t="shared" si="26"/>
        <v>0.5698320187</v>
      </c>
      <c r="O50" s="623">
        <f t="shared" si="26"/>
        <v>0.6351742303</v>
      </c>
      <c r="P50" s="623">
        <f t="shared" si="26"/>
        <v>0.7101219426</v>
      </c>
      <c r="Q50" s="623">
        <f t="shared" si="26"/>
        <v>0.8690827669</v>
      </c>
      <c r="R50" s="623">
        <f t="shared" si="26"/>
        <v>0.9185925335</v>
      </c>
      <c r="S50" s="623">
        <f t="shared" si="26"/>
        <v>0.9815293293</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0.2670009985</v>
      </c>
      <c r="D51" s="623">
        <f t="shared" si="27"/>
        <v>0.2691236782</v>
      </c>
      <c r="E51" s="623">
        <f t="shared" si="27"/>
        <v>0.3272422482</v>
      </c>
      <c r="F51" s="623">
        <f t="shared" si="27"/>
        <v>0.2724780174</v>
      </c>
      <c r="G51" s="623">
        <f t="shared" si="27"/>
        <v>0.2782439336</v>
      </c>
      <c r="H51" s="623">
        <f t="shared" si="27"/>
        <v>0.2959389853</v>
      </c>
      <c r="I51" s="623">
        <f t="shared" si="27"/>
        <v>0.2778194367</v>
      </c>
      <c r="J51" s="623">
        <f t="shared" si="27"/>
        <v>0.2803795035</v>
      </c>
      <c r="K51" s="623">
        <f t="shared" si="27"/>
        <v>0.267961307</v>
      </c>
      <c r="L51" s="623">
        <f t="shared" si="27"/>
        <v>0.2935108546</v>
      </c>
      <c r="M51" s="623">
        <f t="shared" si="27"/>
        <v>0.2982591858</v>
      </c>
      <c r="N51" s="623">
        <f t="shared" si="27"/>
        <v>0.2754869347</v>
      </c>
      <c r="O51" s="623">
        <f t="shared" si="27"/>
        <v>0.2715157961</v>
      </c>
      <c r="P51" s="623">
        <f t="shared" si="27"/>
        <v>0.2683853144</v>
      </c>
      <c r="Q51" s="623">
        <f t="shared" si="27"/>
        <v>0.2759358526</v>
      </c>
      <c r="R51" s="623">
        <f t="shared" si="27"/>
        <v>0.292272861</v>
      </c>
      <c r="S51" s="623">
        <f t="shared" si="27"/>
        <v>0.2840275493</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0.7969523456</v>
      </c>
      <c r="D52" s="623">
        <f t="shared" si="28"/>
        <v>0.8683444713</v>
      </c>
      <c r="E52" s="623">
        <f t="shared" si="28"/>
        <v>0.6094970272</v>
      </c>
      <c r="F52" s="623">
        <f t="shared" si="28"/>
        <v>0.6144587891</v>
      </c>
      <c r="G52" s="623">
        <f t="shared" si="28"/>
        <v>0.5858431845</v>
      </c>
      <c r="H52" s="623">
        <f t="shared" si="28"/>
        <v>0.5218928252</v>
      </c>
      <c r="I52" s="623">
        <f t="shared" si="28"/>
        <v>0.4982449116</v>
      </c>
      <c r="J52" s="623">
        <f t="shared" si="28"/>
        <v>0.4825124482</v>
      </c>
      <c r="K52" s="623">
        <f t="shared" si="28"/>
        <v>0.4712569028</v>
      </c>
      <c r="L52" s="623">
        <f t="shared" si="28"/>
        <v>0.5334210524</v>
      </c>
      <c r="M52" s="623">
        <f t="shared" si="28"/>
        <v>0.5455289361</v>
      </c>
      <c r="N52" s="623">
        <f t="shared" si="28"/>
        <v>0.5216951233</v>
      </c>
      <c r="O52" s="623">
        <f t="shared" si="28"/>
        <v>0.5474714857</v>
      </c>
      <c r="P52" s="623">
        <f t="shared" si="28"/>
        <v>0.5620448865</v>
      </c>
      <c r="Q52" s="623">
        <f t="shared" si="28"/>
        <v>0.5368993478</v>
      </c>
      <c r="R52" s="623">
        <f t="shared" si="28"/>
        <v>0.5396934137</v>
      </c>
      <c r="S52" s="623">
        <f t="shared" si="28"/>
        <v>0.5160445866</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32.94240189</v>
      </c>
      <c r="D53" s="623">
        <f t="shared" si="29"/>
        <v>42.97885395</v>
      </c>
      <c r="E53" s="623">
        <f t="shared" si="29"/>
        <v>148.8532487</v>
      </c>
      <c r="F53" s="623">
        <f t="shared" si="29"/>
        <v>141.5357037</v>
      </c>
      <c r="G53" s="623">
        <f t="shared" si="29"/>
        <v>147.7248172</v>
      </c>
      <c r="H53" s="623">
        <f t="shared" si="29"/>
        <v>246.6430432</v>
      </c>
      <c r="I53" s="623">
        <f t="shared" si="29"/>
        <v>262.2375381</v>
      </c>
      <c r="J53" s="623">
        <f t="shared" si="29"/>
        <v>254.2458307</v>
      </c>
      <c r="K53" s="623">
        <f t="shared" si="29"/>
        <v>204.8171841</v>
      </c>
      <c r="L53" s="623">
        <f t="shared" si="29"/>
        <v>201.7384843</v>
      </c>
      <c r="M53" s="623">
        <f t="shared" si="29"/>
        <v>202.5969256</v>
      </c>
      <c r="N53" s="623">
        <f t="shared" si="29"/>
        <v>239.9873788</v>
      </c>
      <c r="O53" s="623">
        <f t="shared" si="29"/>
        <v>245.5701607</v>
      </c>
      <c r="P53" s="623">
        <f t="shared" si="29"/>
        <v>330.7695017</v>
      </c>
      <c r="Q53" s="623">
        <f t="shared" si="29"/>
        <v>378.8792319</v>
      </c>
      <c r="R53" s="623">
        <f t="shared" si="29"/>
        <v>370.8427637</v>
      </c>
      <c r="S53" s="623">
        <f t="shared" si="29"/>
        <v>379.4020919</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1.46729627</v>
      </c>
      <c r="D54" s="625">
        <f t="shared" si="30"/>
        <v>1.579592467</v>
      </c>
      <c r="E54" s="625">
        <f t="shared" si="30"/>
        <v>1.422472699</v>
      </c>
      <c r="F54" s="625">
        <f t="shared" si="30"/>
        <v>1.347502511</v>
      </c>
      <c r="G54" s="625">
        <f t="shared" si="30"/>
        <v>1.350595653</v>
      </c>
      <c r="H54" s="625">
        <f t="shared" si="30"/>
        <v>1.307015206</v>
      </c>
      <c r="I54" s="625">
        <f t="shared" si="30"/>
        <v>1.265720947</v>
      </c>
      <c r="J54" s="625">
        <f t="shared" si="30"/>
        <v>1.279366368</v>
      </c>
      <c r="K54" s="625">
        <f t="shared" si="30"/>
        <v>1.23447572</v>
      </c>
      <c r="L54" s="625">
        <f t="shared" si="30"/>
        <v>1.383875611</v>
      </c>
      <c r="M54" s="625">
        <f t="shared" si="30"/>
        <v>1.405037925</v>
      </c>
      <c r="N54" s="625">
        <f t="shared" si="30"/>
        <v>1.367014077</v>
      </c>
      <c r="O54" s="625">
        <f t="shared" si="30"/>
        <v>1.454161512</v>
      </c>
      <c r="P54" s="625">
        <f t="shared" si="30"/>
        <v>1.540552143</v>
      </c>
      <c r="Q54" s="625">
        <f t="shared" si="30"/>
        <v>1.681917967</v>
      </c>
      <c r="R54" s="625">
        <f t="shared" si="30"/>
        <v>1.750558808</v>
      </c>
      <c r="S54" s="625">
        <f t="shared" si="30"/>
        <v>1.781601465</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0.3898780179</v>
      </c>
      <c r="D55" s="622">
        <f t="shared" si="31"/>
        <v>1.12780782</v>
      </c>
      <c r="E55" s="622">
        <f t="shared" si="31"/>
        <v>1.6208142</v>
      </c>
      <c r="F55" s="622">
        <f t="shared" si="31"/>
        <v>1.69829022</v>
      </c>
      <c r="G55" s="622">
        <f t="shared" si="31"/>
        <v>0.8672298305</v>
      </c>
      <c r="H55" s="622">
        <f t="shared" si="31"/>
        <v>0.8372362664</v>
      </c>
      <c r="I55" s="622">
        <f t="shared" si="31"/>
        <v>1.208469788</v>
      </c>
      <c r="J55" s="622">
        <f t="shared" si="31"/>
        <v>1.21453749</v>
      </c>
      <c r="K55" s="622">
        <f t="shared" si="31"/>
        <v>1.287767282</v>
      </c>
      <c r="L55" s="622">
        <f t="shared" si="31"/>
        <v>1.199294712</v>
      </c>
      <c r="M55" s="622">
        <f t="shared" si="31"/>
        <v>1.253943027</v>
      </c>
      <c r="N55" s="622">
        <f t="shared" si="31"/>
        <v>1.791020309</v>
      </c>
      <c r="O55" s="622">
        <f t="shared" si="31"/>
        <v>1.80813764</v>
      </c>
      <c r="P55" s="622">
        <f t="shared" si="31"/>
        <v>3.49549995</v>
      </c>
      <c r="Q55" s="622">
        <f t="shared" si="31"/>
        <v>3.233603607</v>
      </c>
      <c r="R55" s="622">
        <f t="shared" si="31"/>
        <v>2.37326448</v>
      </c>
      <c r="S55" s="622">
        <f t="shared" si="31"/>
        <v>3.140689243</v>
      </c>
      <c r="T55" s="620">
        <f t="shared" ref="T55:BA55" si="32">(average($O43:$S43)*T$3*10^3/10^9)+T10+T11</f>
        <v>2.86945009</v>
      </c>
      <c r="U55" s="620">
        <f t="shared" si="32"/>
        <v>2.86945009</v>
      </c>
      <c r="V55" s="620">
        <f t="shared" si="32"/>
        <v>2.86945009</v>
      </c>
      <c r="W55" s="620">
        <f t="shared" si="32"/>
        <v>2.924218847</v>
      </c>
      <c r="X55" s="620">
        <f t="shared" si="32"/>
        <v>3.063284727</v>
      </c>
      <c r="Y55" s="620">
        <f t="shared" si="32"/>
        <v>3.101285885</v>
      </c>
      <c r="Z55" s="620">
        <f t="shared" si="32"/>
        <v>3.139287044</v>
      </c>
      <c r="AA55" s="620">
        <f t="shared" si="32"/>
        <v>3.177288203</v>
      </c>
      <c r="AB55" s="620">
        <f t="shared" si="32"/>
        <v>3.215289362</v>
      </c>
      <c r="AC55" s="620">
        <f t="shared" si="32"/>
        <v>3.269738236</v>
      </c>
      <c r="AD55" s="620">
        <f t="shared" si="32"/>
        <v>3.327256072</v>
      </c>
      <c r="AE55" s="620">
        <f t="shared" si="32"/>
        <v>3.329292838</v>
      </c>
      <c r="AF55" s="620">
        <f t="shared" si="32"/>
        <v>3.728136738</v>
      </c>
      <c r="AG55" s="620">
        <f t="shared" si="32"/>
        <v>3.485711538</v>
      </c>
      <c r="AH55" s="620">
        <f t="shared" si="32"/>
        <v>3.539441125</v>
      </c>
      <c r="AI55" s="620">
        <f t="shared" si="32"/>
        <v>3.481297473</v>
      </c>
      <c r="AJ55" s="620">
        <f t="shared" si="32"/>
        <v>3.788216386</v>
      </c>
      <c r="AK55" s="620">
        <f t="shared" si="32"/>
        <v>3.970314878</v>
      </c>
      <c r="AL55" s="620">
        <f t="shared" si="32"/>
        <v>4.435573024</v>
      </c>
      <c r="AM55" s="620">
        <f t="shared" si="32"/>
        <v>5.102327674</v>
      </c>
      <c r="AN55" s="620">
        <f t="shared" si="32"/>
        <v>4.636779381</v>
      </c>
      <c r="AO55" s="620">
        <f t="shared" si="32"/>
        <v>3.986757729</v>
      </c>
      <c r="AP55" s="620">
        <f t="shared" si="32"/>
        <v>3.968031052</v>
      </c>
      <c r="AQ55" s="620">
        <f t="shared" si="32"/>
        <v>4.548998637</v>
      </c>
      <c r="AR55" s="620">
        <f t="shared" si="32"/>
        <v>3.895236688</v>
      </c>
      <c r="AS55" s="620">
        <f t="shared" si="32"/>
        <v>4.81604381</v>
      </c>
      <c r="AT55" s="620">
        <f t="shared" si="32"/>
        <v>5.538711103</v>
      </c>
      <c r="AU55" s="620">
        <f t="shared" si="32"/>
        <v>5.144324355</v>
      </c>
      <c r="AV55" s="620">
        <f t="shared" si="32"/>
        <v>4.986199692</v>
      </c>
      <c r="AW55" s="620">
        <f t="shared" si="32"/>
        <v>4.919376633</v>
      </c>
      <c r="AX55" s="620">
        <f t="shared" si="32"/>
        <v>4.051314856</v>
      </c>
      <c r="AY55" s="620">
        <f t="shared" si="32"/>
        <v>4.089316014</v>
      </c>
      <c r="AZ55" s="620">
        <f t="shared" si="32"/>
        <v>4.190380735</v>
      </c>
      <c r="BA55" s="620">
        <f t="shared" si="32"/>
        <v>4.135611977</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2.205243393</v>
      </c>
      <c r="D56" s="622">
        <f t="shared" si="33"/>
        <v>2.14982985</v>
      </c>
      <c r="E56" s="622">
        <f t="shared" si="33"/>
        <v>2.846825182</v>
      </c>
      <c r="F56" s="622">
        <f t="shared" si="33"/>
        <v>3.724119576</v>
      </c>
      <c r="G56" s="622">
        <f t="shared" si="33"/>
        <v>1.83952278</v>
      </c>
      <c r="H56" s="622">
        <f t="shared" si="33"/>
        <v>2.430110151</v>
      </c>
      <c r="I56" s="622">
        <f t="shared" si="33"/>
        <v>2.217385857</v>
      </c>
      <c r="J56" s="622">
        <f t="shared" si="33"/>
        <v>2.229711608</v>
      </c>
      <c r="K56" s="622">
        <f t="shared" si="33"/>
        <v>2.529363678</v>
      </c>
      <c r="L56" s="622">
        <f t="shared" si="33"/>
        <v>2.591418547</v>
      </c>
      <c r="M56" s="622">
        <f t="shared" si="33"/>
        <v>2.655624796</v>
      </c>
      <c r="N56" s="622">
        <f t="shared" si="33"/>
        <v>2.637721354</v>
      </c>
      <c r="O56" s="622">
        <f t="shared" si="33"/>
        <v>2.714245337</v>
      </c>
      <c r="P56" s="622">
        <f t="shared" si="33"/>
        <v>2.626468038</v>
      </c>
      <c r="Q56" s="622">
        <f t="shared" si="33"/>
        <v>3.231167045</v>
      </c>
      <c r="R56" s="622">
        <f t="shared" si="33"/>
        <v>4.009630757</v>
      </c>
      <c r="S56" s="622">
        <f t="shared" si="33"/>
        <v>3.531765443</v>
      </c>
      <c r="T56" s="620">
        <f t="shared" ref="T56:BA56" si="34">(average($O44:$S44)*T$3*10^3/10^9)</f>
        <v>3.287792608</v>
      </c>
      <c r="U56" s="620">
        <f t="shared" si="34"/>
        <v>3.287792608</v>
      </c>
      <c r="V56" s="620">
        <f t="shared" si="34"/>
        <v>3.287792608</v>
      </c>
      <c r="W56" s="620">
        <f t="shared" si="34"/>
        <v>3.287792608</v>
      </c>
      <c r="X56" s="620">
        <f t="shared" si="34"/>
        <v>3.374875446</v>
      </c>
      <c r="Y56" s="620">
        <f t="shared" si="34"/>
        <v>3.418416865</v>
      </c>
      <c r="Z56" s="620">
        <f t="shared" si="34"/>
        <v>3.461958284</v>
      </c>
      <c r="AA56" s="620">
        <f t="shared" si="34"/>
        <v>3.505499703</v>
      </c>
      <c r="AB56" s="620">
        <f t="shared" si="34"/>
        <v>3.549041122</v>
      </c>
      <c r="AC56" s="620">
        <f t="shared" si="34"/>
        <v>3.592582541</v>
      </c>
      <c r="AD56" s="620">
        <f t="shared" si="34"/>
        <v>3.636123961</v>
      </c>
      <c r="AE56" s="620">
        <f t="shared" si="34"/>
        <v>3.67966538</v>
      </c>
      <c r="AF56" s="620">
        <f t="shared" si="34"/>
        <v>3.723206799</v>
      </c>
      <c r="AG56" s="620">
        <f t="shared" si="34"/>
        <v>3.766748218</v>
      </c>
      <c r="AH56" s="620">
        <f t="shared" si="34"/>
        <v>3.810289637</v>
      </c>
      <c r="AI56" s="620">
        <f t="shared" si="34"/>
        <v>3.853831056</v>
      </c>
      <c r="AJ56" s="620">
        <f t="shared" si="34"/>
        <v>3.897372475</v>
      </c>
      <c r="AK56" s="620">
        <f t="shared" si="34"/>
        <v>3.940913894</v>
      </c>
      <c r="AL56" s="620">
        <f t="shared" si="34"/>
        <v>3.984455313</v>
      </c>
      <c r="AM56" s="620">
        <f t="shared" si="34"/>
        <v>4.027996733</v>
      </c>
      <c r="AN56" s="620">
        <f t="shared" si="34"/>
        <v>4.071538152</v>
      </c>
      <c r="AO56" s="620">
        <f t="shared" si="34"/>
        <v>4.115079571</v>
      </c>
      <c r="AP56" s="620">
        <f t="shared" si="34"/>
        <v>4.15862099</v>
      </c>
      <c r="AQ56" s="620">
        <f t="shared" si="34"/>
        <v>4.202162409</v>
      </c>
      <c r="AR56" s="620">
        <f t="shared" si="34"/>
        <v>4.245703828</v>
      </c>
      <c r="AS56" s="620">
        <f t="shared" si="34"/>
        <v>4.289245247</v>
      </c>
      <c r="AT56" s="620">
        <f t="shared" si="34"/>
        <v>4.332786666</v>
      </c>
      <c r="AU56" s="620">
        <f t="shared" si="34"/>
        <v>4.376328085</v>
      </c>
      <c r="AV56" s="620">
        <f t="shared" si="34"/>
        <v>4.419869505</v>
      </c>
      <c r="AW56" s="620">
        <f t="shared" si="34"/>
        <v>4.463410924</v>
      </c>
      <c r="AX56" s="620">
        <f t="shared" si="34"/>
        <v>4.506952343</v>
      </c>
      <c r="AY56" s="620">
        <f t="shared" si="34"/>
        <v>4.550493762</v>
      </c>
      <c r="AZ56" s="620">
        <f t="shared" si="34"/>
        <v>4.594035181</v>
      </c>
      <c r="BA56" s="620">
        <f t="shared" si="34"/>
        <v>4.594035181</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1.395208114</v>
      </c>
      <c r="D57" s="622">
        <f t="shared" si="35"/>
        <v>1.508979356</v>
      </c>
      <c r="E57" s="622">
        <f t="shared" si="35"/>
        <v>2.587485527</v>
      </c>
      <c r="F57" s="622">
        <f t="shared" si="35"/>
        <v>3.298880826</v>
      </c>
      <c r="G57" s="622">
        <f t="shared" si="35"/>
        <v>1.749434092</v>
      </c>
      <c r="H57" s="622">
        <f t="shared" si="35"/>
        <v>1.80543084</v>
      </c>
      <c r="I57" s="622">
        <f t="shared" si="35"/>
        <v>1.846160342</v>
      </c>
      <c r="J57" s="622">
        <f t="shared" si="35"/>
        <v>1.962652923</v>
      </c>
      <c r="K57" s="622">
        <f t="shared" si="35"/>
        <v>1.918905083</v>
      </c>
      <c r="L57" s="622">
        <f t="shared" si="35"/>
        <v>2.098142581</v>
      </c>
      <c r="M57" s="622">
        <f t="shared" si="35"/>
        <v>2.183476675</v>
      </c>
      <c r="N57" s="622">
        <f t="shared" si="35"/>
        <v>2.274569313</v>
      </c>
      <c r="O57" s="622">
        <f t="shared" si="35"/>
        <v>2.474687428</v>
      </c>
      <c r="P57" s="622">
        <f t="shared" si="35"/>
        <v>2.827908935</v>
      </c>
      <c r="Q57" s="622">
        <f t="shared" si="35"/>
        <v>3.570600499</v>
      </c>
      <c r="R57" s="622">
        <f t="shared" si="35"/>
        <v>3.823593468</v>
      </c>
      <c r="S57" s="622">
        <f t="shared" si="35"/>
        <v>4.124542732</v>
      </c>
      <c r="T57" s="620">
        <f t="shared" ref="T57:BA57" si="36">(average($O45:$S45)/100/10^9*S$2*10^9)</f>
        <v>3.45221265</v>
      </c>
      <c r="U57" s="620">
        <f t="shared" si="36"/>
        <v>3.445244568</v>
      </c>
      <c r="V57" s="620">
        <f t="shared" si="36"/>
        <v>3.634428029</v>
      </c>
      <c r="W57" s="620">
        <f t="shared" si="36"/>
        <v>3.709668685</v>
      </c>
      <c r="X57" s="620">
        <f t="shared" si="36"/>
        <v>3.709668685</v>
      </c>
      <c r="Y57" s="620">
        <f t="shared" si="36"/>
        <v>3.741495345</v>
      </c>
      <c r="Z57" s="620">
        <f t="shared" si="36"/>
        <v>3.773322005</v>
      </c>
      <c r="AA57" s="620">
        <f t="shared" si="36"/>
        <v>3.805148665</v>
      </c>
      <c r="AB57" s="620">
        <f t="shared" si="36"/>
        <v>3.836975325</v>
      </c>
      <c r="AC57" s="620">
        <f t="shared" si="36"/>
        <v>3.868801985</v>
      </c>
      <c r="AD57" s="620">
        <f t="shared" si="36"/>
        <v>3.900628646</v>
      </c>
      <c r="AE57" s="620">
        <f t="shared" si="36"/>
        <v>3.932455306</v>
      </c>
      <c r="AF57" s="620">
        <f t="shared" si="36"/>
        <v>3.964281966</v>
      </c>
      <c r="AG57" s="620">
        <f t="shared" si="36"/>
        <v>3.996108626</v>
      </c>
      <c r="AH57" s="620">
        <f t="shared" si="36"/>
        <v>4.027935286</v>
      </c>
      <c r="AI57" s="620">
        <f t="shared" si="36"/>
        <v>4.059761946</v>
      </c>
      <c r="AJ57" s="620">
        <f t="shared" si="36"/>
        <v>4.091588606</v>
      </c>
      <c r="AK57" s="620">
        <f t="shared" si="36"/>
        <v>4.123415266</v>
      </c>
      <c r="AL57" s="620">
        <f t="shared" si="36"/>
        <v>4.155241926</v>
      </c>
      <c r="AM57" s="620">
        <f t="shared" si="36"/>
        <v>4.187068586</v>
      </c>
      <c r="AN57" s="620">
        <f t="shared" si="36"/>
        <v>4.218895246</v>
      </c>
      <c r="AO57" s="620">
        <f t="shared" si="36"/>
        <v>4.250721906</v>
      </c>
      <c r="AP57" s="620">
        <f t="shared" si="36"/>
        <v>4.282548566</v>
      </c>
      <c r="AQ57" s="620">
        <f t="shared" si="36"/>
        <v>4.314375226</v>
      </c>
      <c r="AR57" s="620">
        <f t="shared" si="36"/>
        <v>4.346201886</v>
      </c>
      <c r="AS57" s="620">
        <f t="shared" si="36"/>
        <v>4.378028546</v>
      </c>
      <c r="AT57" s="620">
        <f t="shared" si="36"/>
        <v>4.409855206</v>
      </c>
      <c r="AU57" s="620">
        <f t="shared" si="36"/>
        <v>4.441681866</v>
      </c>
      <c r="AV57" s="620">
        <f t="shared" si="36"/>
        <v>4.473508527</v>
      </c>
      <c r="AW57" s="620">
        <f t="shared" si="36"/>
        <v>4.505335187</v>
      </c>
      <c r="AX57" s="620">
        <f t="shared" si="36"/>
        <v>4.537161847</v>
      </c>
      <c r="AY57" s="620">
        <f t="shared" si="36"/>
        <v>4.568988507</v>
      </c>
      <c r="AZ57" s="620">
        <f t="shared" si="36"/>
        <v>4.600815167</v>
      </c>
      <c r="BA57" s="620">
        <f t="shared" si="36"/>
        <v>4.632641827</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3.680333146</v>
      </c>
      <c r="D58" s="622">
        <f t="shared" si="37"/>
        <v>3.882202101</v>
      </c>
      <c r="E58" s="622">
        <f t="shared" si="37"/>
        <v>4.989978456</v>
      </c>
      <c r="F58" s="622">
        <f t="shared" si="37"/>
        <v>6.352836949</v>
      </c>
      <c r="G58" s="622">
        <f t="shared" si="37"/>
        <v>3.107167405</v>
      </c>
      <c r="H58" s="622">
        <f t="shared" si="37"/>
        <v>3.018374677</v>
      </c>
      <c r="I58" s="622">
        <f t="shared" si="37"/>
        <v>2.926008199</v>
      </c>
      <c r="J58" s="622">
        <f t="shared" si="37"/>
        <v>2.89906348</v>
      </c>
      <c r="K58" s="622">
        <f t="shared" si="37"/>
        <v>2.864145521</v>
      </c>
      <c r="L58" s="622">
        <f t="shared" si="37"/>
        <v>3.115253897</v>
      </c>
      <c r="M58" s="622">
        <f t="shared" si="37"/>
        <v>3.282658938</v>
      </c>
      <c r="N58" s="622">
        <f t="shared" si="37"/>
        <v>3.182070833</v>
      </c>
      <c r="O58" s="622">
        <f t="shared" si="37"/>
        <v>3.190837149</v>
      </c>
      <c r="P58" s="622">
        <f t="shared" si="37"/>
        <v>3.307010872</v>
      </c>
      <c r="Q58" s="622">
        <f t="shared" si="37"/>
        <v>3.339509058</v>
      </c>
      <c r="R58" s="622">
        <f t="shared" si="37"/>
        <v>3.463016188</v>
      </c>
      <c r="S58" s="622">
        <f t="shared" si="37"/>
        <v>3.362030675</v>
      </c>
      <c r="T58" s="620">
        <f t="shared" ref="T58:BA58" si="38">(average($O46:$S46)/100/10^9*S$2*10^9)</f>
        <v>3.430661658</v>
      </c>
      <c r="U58" s="620">
        <f t="shared" si="38"/>
        <v>3.423737075</v>
      </c>
      <c r="V58" s="620">
        <f t="shared" si="38"/>
        <v>3.611739528</v>
      </c>
      <c r="W58" s="620">
        <f t="shared" si="38"/>
        <v>3.686510482</v>
      </c>
      <c r="X58" s="620">
        <f t="shared" si="38"/>
        <v>3.686510482</v>
      </c>
      <c r="Y58" s="620">
        <f t="shared" si="38"/>
        <v>3.718138459</v>
      </c>
      <c r="Z58" s="620">
        <f t="shared" si="38"/>
        <v>3.749766436</v>
      </c>
      <c r="AA58" s="620">
        <f t="shared" si="38"/>
        <v>3.781394414</v>
      </c>
      <c r="AB58" s="620">
        <f t="shared" si="38"/>
        <v>3.813022391</v>
      </c>
      <c r="AC58" s="620">
        <f t="shared" si="38"/>
        <v>3.844650368</v>
      </c>
      <c r="AD58" s="620">
        <f t="shared" si="38"/>
        <v>3.876278345</v>
      </c>
      <c r="AE58" s="620">
        <f t="shared" si="38"/>
        <v>3.907906322</v>
      </c>
      <c r="AF58" s="620">
        <f t="shared" si="38"/>
        <v>3.939534299</v>
      </c>
      <c r="AG58" s="620">
        <f t="shared" si="38"/>
        <v>3.971162276</v>
      </c>
      <c r="AH58" s="620">
        <f t="shared" si="38"/>
        <v>4.002790253</v>
      </c>
      <c r="AI58" s="620">
        <f t="shared" si="38"/>
        <v>4.03441823</v>
      </c>
      <c r="AJ58" s="620">
        <f t="shared" si="38"/>
        <v>4.066046207</v>
      </c>
      <c r="AK58" s="620">
        <f t="shared" si="38"/>
        <v>4.097674184</v>
      </c>
      <c r="AL58" s="620">
        <f t="shared" si="38"/>
        <v>4.129302161</v>
      </c>
      <c r="AM58" s="620">
        <f t="shared" si="38"/>
        <v>4.160930138</v>
      </c>
      <c r="AN58" s="620">
        <f t="shared" si="38"/>
        <v>4.192558115</v>
      </c>
      <c r="AO58" s="620">
        <f t="shared" si="38"/>
        <v>4.224186092</v>
      </c>
      <c r="AP58" s="620">
        <f t="shared" si="38"/>
        <v>4.255814069</v>
      </c>
      <c r="AQ58" s="620">
        <f t="shared" si="38"/>
        <v>4.287442046</v>
      </c>
      <c r="AR58" s="620">
        <f t="shared" si="38"/>
        <v>4.319070023</v>
      </c>
      <c r="AS58" s="620">
        <f t="shared" si="38"/>
        <v>4.350698</v>
      </c>
      <c r="AT58" s="620">
        <f t="shared" si="38"/>
        <v>4.382325977</v>
      </c>
      <c r="AU58" s="620">
        <f t="shared" si="38"/>
        <v>4.413953954</v>
      </c>
      <c r="AV58" s="620">
        <f t="shared" si="38"/>
        <v>4.445581931</v>
      </c>
      <c r="AW58" s="620">
        <f t="shared" si="38"/>
        <v>4.477209908</v>
      </c>
      <c r="AX58" s="620">
        <f t="shared" si="38"/>
        <v>4.508837885</v>
      </c>
      <c r="AY58" s="620">
        <f t="shared" si="38"/>
        <v>4.540465862</v>
      </c>
      <c r="AZ58" s="620">
        <f t="shared" si="38"/>
        <v>4.572093839</v>
      </c>
      <c r="BA58" s="620">
        <f t="shared" si="38"/>
        <v>4.603721816</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32.87442784</v>
      </c>
      <c r="D60" s="621">
        <f>average(O45:S45)/100*10000</f>
        <v>76.70998779</v>
      </c>
      <c r="E60" s="621">
        <f>average(O44:S44)</f>
        <v>37.66725242</v>
      </c>
      <c r="F60" s="621">
        <f>average(O46:S46)/100*10000</f>
        <v>76.23111337</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3.582403184</v>
      </c>
      <c r="D65" s="630">
        <f t="shared" si="39"/>
        <v>3.546155852</v>
      </c>
      <c r="E65" s="630">
        <f t="shared" si="39"/>
        <v>6.333666879</v>
      </c>
      <c r="F65" s="630">
        <f t="shared" si="39"/>
        <v>7.190753077</v>
      </c>
      <c r="G65" s="630">
        <f t="shared" si="39"/>
        <v>4.355714593</v>
      </c>
      <c r="H65" s="630">
        <f t="shared" si="39"/>
        <v>4.341657886</v>
      </c>
      <c r="I65" s="630">
        <f t="shared" si="39"/>
        <v>4.379393544</v>
      </c>
      <c r="J65" s="630">
        <f t="shared" si="39"/>
        <v>4.646533335</v>
      </c>
      <c r="K65" s="630">
        <f t="shared" si="39"/>
        <v>4.304254873</v>
      </c>
      <c r="L65" s="630">
        <f t="shared" si="39"/>
        <v>4.260840803</v>
      </c>
      <c r="M65" s="630">
        <f t="shared" si="39"/>
        <v>4.201710626</v>
      </c>
      <c r="N65" s="630">
        <f t="shared" si="39"/>
        <v>4.136444429</v>
      </c>
      <c r="O65" s="630">
        <f t="shared" si="39"/>
        <v>4.132435653</v>
      </c>
      <c r="P65" s="630">
        <f t="shared" si="39"/>
        <v>4.156824483</v>
      </c>
      <c r="Q65" s="630">
        <f t="shared" si="39"/>
        <v>4.199002624</v>
      </c>
      <c r="R65" s="630">
        <f t="shared" si="39"/>
        <v>4.170773237</v>
      </c>
      <c r="S65" s="630">
        <f t="shared" si="39"/>
        <v>4.168149225</v>
      </c>
      <c r="T65" s="630">
        <f t="shared" si="39"/>
        <v>4.192270661</v>
      </c>
      <c r="U65" s="630">
        <f t="shared" si="39"/>
        <v>4.192270661</v>
      </c>
      <c r="V65" s="630">
        <f t="shared" si="39"/>
        <v>4.192270661</v>
      </c>
      <c r="W65" s="630">
        <f t="shared" si="39"/>
        <v>4.192270661</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0.3585989173</v>
      </c>
      <c r="D67" s="410">
        <f t="shared" si="40"/>
        <v>0.3549705558</v>
      </c>
      <c r="E67" s="410">
        <f t="shared" si="40"/>
        <v>0.6340006886</v>
      </c>
      <c r="F67" s="410">
        <f t="shared" si="40"/>
        <v>0.7197951028</v>
      </c>
      <c r="G67" s="410">
        <f t="shared" si="40"/>
        <v>0.4360074667</v>
      </c>
      <c r="H67" s="410">
        <f t="shared" si="40"/>
        <v>0.434600389</v>
      </c>
      <c r="I67" s="410">
        <f t="shared" si="40"/>
        <v>0.4383777321</v>
      </c>
      <c r="J67" s="410">
        <f t="shared" si="40"/>
        <v>0.465118452</v>
      </c>
      <c r="K67" s="410">
        <f t="shared" si="40"/>
        <v>0.4308563436</v>
      </c>
      <c r="L67" s="410">
        <f t="shared" si="40"/>
        <v>0.4265105909</v>
      </c>
      <c r="M67" s="410">
        <f t="shared" si="40"/>
        <v>0.4205916543</v>
      </c>
      <c r="N67" s="410">
        <f t="shared" si="40"/>
        <v>0.4140585014</v>
      </c>
      <c r="O67" s="410">
        <f t="shared" si="40"/>
        <v>0.4136572225</v>
      </c>
      <c r="P67" s="410">
        <f t="shared" si="40"/>
        <v>0.4160985468</v>
      </c>
      <c r="Q67" s="410">
        <f t="shared" si="40"/>
        <v>0.420320583</v>
      </c>
      <c r="R67" s="410">
        <f t="shared" si="40"/>
        <v>0.4174948185</v>
      </c>
      <c r="S67" s="410">
        <f t="shared" si="40"/>
        <v>0.4172321547</v>
      </c>
      <c r="T67" s="410">
        <f t="shared" si="40"/>
        <v>0.4196467129</v>
      </c>
      <c r="U67" s="410">
        <f t="shared" si="40"/>
        <v>0.4196467129</v>
      </c>
      <c r="V67" s="410">
        <f t="shared" si="40"/>
        <v>0.4196467129</v>
      </c>
      <c r="W67" s="410">
        <f t="shared" si="40"/>
        <v>0.4196467129</v>
      </c>
      <c r="X67" s="410">
        <f t="shared" si="40"/>
        <v>0.4196467129</v>
      </c>
      <c r="Y67" s="410">
        <f t="shared" si="40"/>
        <v>0.4196467129</v>
      </c>
      <c r="Z67" s="410">
        <f t="shared" si="40"/>
        <v>0.4196467129</v>
      </c>
      <c r="AA67" s="410">
        <f t="shared" si="40"/>
        <v>0.4196467129</v>
      </c>
      <c r="AB67" s="410">
        <f t="shared" si="40"/>
        <v>0.4196467129</v>
      </c>
      <c r="AC67" s="410">
        <f t="shared" si="40"/>
        <v>0.4196467129</v>
      </c>
      <c r="AD67" s="410">
        <f t="shared" si="40"/>
        <v>0.4196467129</v>
      </c>
      <c r="AE67" s="410">
        <f t="shared" si="40"/>
        <v>0.4196467129</v>
      </c>
      <c r="AF67" s="410">
        <f t="shared" si="40"/>
        <v>0.4196467129</v>
      </c>
      <c r="AG67" s="410">
        <f t="shared" si="40"/>
        <v>0.4196467129</v>
      </c>
      <c r="AH67" s="410">
        <f t="shared" si="40"/>
        <v>0.4196467129</v>
      </c>
      <c r="AI67" s="410">
        <f t="shared" si="40"/>
        <v>0.4196467129</v>
      </c>
      <c r="AJ67" s="410">
        <f t="shared" si="40"/>
        <v>0.4196467129</v>
      </c>
      <c r="AK67" s="410">
        <f t="shared" si="40"/>
        <v>0.4196467129</v>
      </c>
      <c r="AL67" s="410">
        <f t="shared" si="40"/>
        <v>0.4196467129</v>
      </c>
      <c r="AM67" s="410">
        <f t="shared" si="40"/>
        <v>0.4196467129</v>
      </c>
      <c r="AN67" s="410">
        <f t="shared" si="40"/>
        <v>0.4196467129</v>
      </c>
      <c r="AO67" s="410">
        <f t="shared" si="40"/>
        <v>0.4196467129</v>
      </c>
      <c r="AP67" s="410">
        <f t="shared" si="40"/>
        <v>0.4196467129</v>
      </c>
      <c r="AQ67" s="410">
        <f t="shared" si="40"/>
        <v>0.4196467129</v>
      </c>
      <c r="AR67" s="410">
        <f t="shared" si="40"/>
        <v>0.4196467129</v>
      </c>
      <c r="AS67" s="410">
        <f t="shared" si="40"/>
        <v>0.4196467129</v>
      </c>
      <c r="AT67" s="410">
        <f t="shared" si="40"/>
        <v>0.4196467129</v>
      </c>
      <c r="AU67" s="410">
        <f t="shared" si="40"/>
        <v>0.4196467129</v>
      </c>
      <c r="AV67" s="410">
        <f t="shared" si="40"/>
        <v>0.4196467129</v>
      </c>
      <c r="AW67" s="410">
        <f t="shared" si="40"/>
        <v>0.4196467129</v>
      </c>
      <c r="AX67" s="410">
        <f t="shared" si="40"/>
        <v>0.4196467129</v>
      </c>
      <c r="AY67" s="410">
        <f t="shared" si="40"/>
        <v>0.4196467129</v>
      </c>
      <c r="AZ67" s="410">
        <f t="shared" si="40"/>
        <v>0.4196467129</v>
      </c>
      <c r="BA67" s="410">
        <f t="shared" si="40"/>
        <v>0.4196467129</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2.6</v>
      </c>
      <c r="K21" s="637">
        <f>LOOKUP($AZ$22,'Assumptions (T&amp;D) old'!$B$29:$B$36,'Assumptions (T&amp;D) old'!$C$29:$C$36)</f>
        <v>2.6</v>
      </c>
      <c r="L21" s="637">
        <f>LOOKUP($AZ$22,'Assumptions (T&amp;D) old'!$B$29:$B$36,'Assumptions (T&amp;D) old'!$C$29:$C$36)</f>
        <v>2.6</v>
      </c>
      <c r="M21" s="637">
        <f>LOOKUP($AZ$22,'Assumptions (T&amp;D) old'!$B$29:$B$36,'Assumptions (T&amp;D) old'!$C$29:$C$36)</f>
        <v>2.6</v>
      </c>
      <c r="N21" s="637">
        <f>LOOKUP($AZ$22,'Assumptions (T&amp;D) old'!$B$29:$B$36,'Assumptions (T&amp;D) old'!$C$29:$C$36)</f>
        <v>2.6</v>
      </c>
      <c r="O21" s="637">
        <f>LOOKUP($AZ$22,'Assumptions (T&amp;D) old'!$B$29:$B$36,'Assumptions (T&amp;D) old'!$C$29:$C$36)</f>
        <v>2.6</v>
      </c>
      <c r="P21" s="637">
        <f>LOOKUP($AZ$22,'Assumptions (T&amp;D) old'!$B$29:$B$36,'Assumptions (T&amp;D) old'!$C$29:$C$36)</f>
        <v>2.6</v>
      </c>
      <c r="Q21" s="637">
        <f>LOOKUP($AZ$22,'Assumptions (T&amp;D) old'!$B$29:$B$36,'Assumptions (T&amp;D) old'!$C$29:$C$36)</f>
        <v>2.6</v>
      </c>
      <c r="R21" s="637">
        <f>LOOKUP($AZ$22,'Assumptions (T&amp;D) old'!$B$29:$B$36,'Assumptions (T&amp;D) old'!$C$29:$C$36)</f>
        <v>2.6</v>
      </c>
      <c r="S21" s="637">
        <f>LOOKUP($AZ$22,'Assumptions (T&amp;D) old'!$B$29:$B$36,'Assumptions (T&amp;D) old'!$C$29:$C$36)</f>
        <v>2.6</v>
      </c>
      <c r="T21" s="637">
        <f>LOOKUP($AZ$22,'Assumptions (T&amp;D) old'!$B$29:$B$36,'Assumptions (T&amp;D) old'!$C$29:$C$36)</f>
        <v>2.6</v>
      </c>
      <c r="U21" s="637">
        <f>LOOKUP($AZ$22,'Assumptions (T&amp;D) old'!$B$29:$B$36,'Assumptions (T&amp;D) old'!$C$29:$C$36)</f>
        <v>2.6</v>
      </c>
      <c r="V21" s="637">
        <f>LOOKUP($AZ$22,'Assumptions (T&amp;D) old'!$B$29:$B$36,'Assumptions (T&amp;D) old'!$C$29:$C$36)</f>
        <v>2.6</v>
      </c>
      <c r="W21" s="637">
        <f>LOOKUP($AZ$22,'Assumptions (T&amp;D) old'!$B$29:$B$36,'Assumptions (T&amp;D) old'!$C$29:$C$36)</f>
        <v>2.6</v>
      </c>
      <c r="X21" s="637">
        <f>LOOKUP($AZ$22,'Assumptions (T&amp;D) old'!$B$29:$B$36,'Assumptions (T&amp;D) old'!$C$29:$C$36)</f>
        <v>2.6</v>
      </c>
      <c r="Y21" s="637">
        <f>LOOKUP($AZ$22,'Assumptions (T&amp;D) old'!$B$29:$B$36,'Assumptions (T&amp;D) old'!$C$29:$C$36)</f>
        <v>2.6</v>
      </c>
      <c r="Z21" s="637">
        <f>LOOKUP($AZ$22,'Assumptions (T&amp;D) old'!$B$29:$B$36,'Assumptions (T&amp;D) old'!$C$29:$C$36)</f>
        <v>2.6</v>
      </c>
      <c r="AA21" s="637">
        <f>LOOKUP($AZ$22,'Assumptions (T&amp;D) old'!$B$29:$B$36,'Assumptions (T&amp;D) old'!$C$29:$C$36)</f>
        <v>2.6</v>
      </c>
      <c r="AB21" s="637">
        <f>LOOKUP($AZ$22,'Assumptions (T&amp;D) old'!$B$29:$B$36,'Assumptions (T&amp;D) old'!$C$29:$C$36)</f>
        <v>2.6</v>
      </c>
      <c r="AC21" s="637">
        <f>LOOKUP($AZ$22,'Assumptions (T&amp;D) old'!$B$29:$B$36,'Assumptions (T&amp;D) old'!$C$29:$C$36)</f>
        <v>2.6</v>
      </c>
      <c r="AD21" s="637">
        <f>LOOKUP($AZ$22,'Assumptions (T&amp;D) old'!$B$29:$B$36,'Assumptions (T&amp;D) old'!$C$29:$C$36)</f>
        <v>2.6</v>
      </c>
      <c r="AE21" s="637">
        <f>LOOKUP($AZ$22,'Assumptions (T&amp;D) old'!$B$29:$B$36,'Assumptions (T&amp;D) old'!$C$29:$C$36)</f>
        <v>2.6</v>
      </c>
      <c r="AF21" s="637">
        <f>LOOKUP($AZ$22,'Assumptions (T&amp;D) old'!$B$29:$B$36,'Assumptions (T&amp;D) old'!$C$29:$C$36)</f>
        <v>2.6</v>
      </c>
      <c r="AG21" s="637">
        <f>LOOKUP($AZ$22,'Assumptions (T&amp;D) old'!$B$29:$B$36,'Assumptions (T&amp;D) old'!$C$29:$C$36)</f>
        <v>2.6</v>
      </c>
      <c r="AH21" s="637">
        <f>LOOKUP($AZ$22,'Assumptions (T&amp;D) old'!$B$29:$B$36,'Assumptions (T&amp;D) old'!$C$29:$C$36)</f>
        <v>2.6</v>
      </c>
      <c r="AI21" s="637">
        <f>LOOKUP($AZ$22,'Assumptions (T&amp;D) old'!$B$29:$B$36,'Assumptions (T&amp;D) old'!$C$29:$C$36)</f>
        <v>2.6</v>
      </c>
      <c r="AJ21" s="637">
        <f>LOOKUP($AZ$22,'Assumptions (T&amp;D) old'!$B$29:$B$36,'Assumptions (T&amp;D) old'!$C$29:$C$36)</f>
        <v>2.6</v>
      </c>
      <c r="AK21" s="637">
        <f>LOOKUP($AZ$22,'Assumptions (T&amp;D) old'!$B$29:$B$36,'Assumptions (T&amp;D) old'!$C$29:$C$36)</f>
        <v>2.6</v>
      </c>
      <c r="AL21" s="637">
        <f>LOOKUP($AZ$22,'Assumptions (T&amp;D) old'!$B$29:$B$36,'Assumptions (T&amp;D) old'!$C$29:$C$36)</f>
        <v>2.6</v>
      </c>
      <c r="AM21" s="637">
        <f>LOOKUP($AZ$22,'Assumptions (T&amp;D) old'!$B$29:$B$36,'Assumptions (T&amp;D) old'!$C$29:$C$36)</f>
        <v>2.6</v>
      </c>
      <c r="AN21" s="637">
        <f>LOOKUP($AZ$22,'Assumptions (T&amp;D) old'!$B$29:$B$36,'Assumptions (T&amp;D) old'!$C$29:$C$36)</f>
        <v>2.6</v>
      </c>
      <c r="AO21" s="637">
        <f>LOOKUP($AZ$22,'Assumptions (T&amp;D) old'!$B$29:$B$36,'Assumptions (T&amp;D) old'!$C$29:$C$36)</f>
        <v>2.6</v>
      </c>
      <c r="AP21" s="637">
        <f>LOOKUP($AZ$22,'Assumptions (T&amp;D) old'!$B$29:$B$36,'Assumptions (T&amp;D) old'!$C$29:$C$36)</f>
        <v>2.6</v>
      </c>
      <c r="AQ21" s="637">
        <f>LOOKUP($AZ$22,'Assumptions (T&amp;D) old'!$B$29:$B$36,'Assumptions (T&amp;D) old'!$C$29:$C$36)</f>
        <v>2.6</v>
      </c>
      <c r="AR21" s="637">
        <f>LOOKUP($AZ$22,'Assumptions (T&amp;D) old'!$B$29:$B$36,'Assumptions (T&amp;D) old'!$C$29:$C$36)</f>
        <v>2.6</v>
      </c>
      <c r="AS21" s="637">
        <f>LOOKUP($AZ$22,'Assumptions (T&amp;D) old'!$B$29:$B$36,'Assumptions (T&amp;D) old'!$C$29:$C$36)</f>
        <v>2.6</v>
      </c>
      <c r="AT21" s="637">
        <f>LOOKUP($AZ$22,'Assumptions (T&amp;D) old'!$B$29:$B$36,'Assumptions (T&amp;D) old'!$C$29:$C$36)</f>
        <v>2.6</v>
      </c>
      <c r="AU21" s="637">
        <f>LOOKUP($AZ$22,'Assumptions (T&amp;D) old'!$B$29:$B$36,'Assumptions (T&amp;D) old'!$C$29:$C$36)</f>
        <v>2.6</v>
      </c>
      <c r="AV21" s="637">
        <f>LOOKUP($AZ$22,'Assumptions (T&amp;D) old'!$B$29:$B$36,'Assumptions (T&amp;D) old'!$C$29:$C$36)</f>
        <v>2.6</v>
      </c>
      <c r="AW21" s="637">
        <f>LOOKUP($AZ$22,'Assumptions (T&amp;D) old'!$B$29:$B$36,'Assumptions (T&amp;D) old'!$C$29:$C$36)</f>
        <v>2.6</v>
      </c>
      <c r="AX21" s="637">
        <f>LOOKUP($AZ$22,'Assumptions (T&amp;D) old'!$B$29:$B$36,'Assumptions (T&amp;D) old'!$C$29:$C$36)</f>
        <v>2.6</v>
      </c>
      <c r="AY21" s="637">
        <f>LOOKUP($AZ$22,'Assumptions (T&amp;D) old'!$B$29:$B$36,'Assumptions (T&amp;D) old'!$C$29:$C$36)</f>
        <v>2.6</v>
      </c>
      <c r="AZ21" s="637">
        <f>LOOKUP($AZ$22,'Assumptions (T&amp;D) old'!$B$29:$B$36,'Assumptions (T&amp;D) old'!$C$29:$C$36)</f>
        <v>2.6</v>
      </c>
    </row>
    <row r="22">
      <c r="A22" s="78" t="s">
        <v>828</v>
      </c>
      <c r="B22" s="642">
        <f>(Model!C673+Model!C898)/SUM(Model!C9,Model!C428,Model!C673,Model!C898,Model!C1123,Model!C1350)</f>
        <v>0.00133643977</v>
      </c>
      <c r="C22" s="642">
        <f>(Model!D673+Model!D898)/SUM(Model!D9,Model!D428,Model!D673,Model!D898,Model!D1123,Model!D1350)</f>
        <v>0.003246677555</v>
      </c>
      <c r="D22" s="642">
        <f>(Model!E673+Model!E898)/SUM(Model!E9,Model!E428,Model!E673,Model!E898,Model!E1123,Model!E1350)</f>
        <v>0.00703271634</v>
      </c>
      <c r="E22" s="642">
        <f>(Model!F673+Model!F898)/SUM(Model!F9,Model!F428,Model!F673,Model!F898,Model!F1123,Model!F1350)</f>
        <v>0.006968058566</v>
      </c>
      <c r="F22" s="642">
        <f>(Model!G673+Model!G898)/SUM(Model!G9,Model!G428,Model!G673,Model!G898,Model!G1123,Model!G1350)</f>
        <v>0.008202832558</v>
      </c>
      <c r="G22" s="644">
        <f>(Model!H673+Model!H898)/SUM(Model!H9,Model!H428,Model!H673,Model!H898,Model!H1123,Model!H1350)</f>
        <v>0.01086950067</v>
      </c>
      <c r="H22" s="644">
        <f>(Model!I673+Model!I898)/SUM(Model!I9,Model!I428,Model!I673,Model!I898,Model!I1123,Model!I1350)</f>
        <v>0.01697944107</v>
      </c>
      <c r="I22" s="644">
        <f>(Model!J673+Model!J898)/SUM(Model!J9,Model!J428,Model!J673,Model!J898,Model!J1123,Model!J1350)</f>
        <v>0.02260547405</v>
      </c>
      <c r="J22" s="644">
        <f>(Model!K673+Model!K898)/SUM(Model!K9,Model!K428,Model!K673,Model!K898,Model!K1123,Model!K1350)</f>
        <v>0.04072844419</v>
      </c>
      <c r="K22" s="642">
        <f>(Model!L673+Model!L898)/SUM(Model!L9,Model!L428,Model!L673,Model!L898,Model!L1123,Model!L1350)</f>
        <v>0.05125364278</v>
      </c>
      <c r="L22" s="642">
        <f>(Model!M673+Model!M898)/SUM(Model!M9,Model!M428,Model!M673,Model!M898,Model!M1123,Model!M1350)</f>
        <v>0.06469292115</v>
      </c>
      <c r="M22" s="642">
        <f>(Model!N673+Model!N898)/SUM(Model!N9,Model!N428,Model!N673,Model!N898,Model!N1123,Model!N1350)</f>
        <v>0.07124370989</v>
      </c>
      <c r="N22" s="642">
        <f>(Model!O673+Model!O898)/SUM(Model!O9,Model!O428,Model!O673,Model!O898,Model!O1123,Model!O1350)</f>
        <v>0.0763732939</v>
      </c>
      <c r="O22" s="642">
        <f>(Model!P673+Model!P898)/SUM(Model!P9,Model!P428,Model!P673,Model!P898,Model!P1123,Model!P1350)</f>
        <v>0.08419098981</v>
      </c>
      <c r="P22" s="642">
        <f>(Model!Q673+Model!Q898)/SUM(Model!Q9,Model!Q428,Model!Q673,Model!Q898,Model!Q1123,Model!Q1350)</f>
        <v>0.09307368548</v>
      </c>
      <c r="Q22" s="642">
        <f>(Model!R673+Model!R898)/SUM(Model!R9,Model!R428,Model!R673,Model!R898,Model!R1123,Model!R1350)</f>
        <v>0.1016883534</v>
      </c>
      <c r="R22" s="642">
        <f>(Model!S673+Model!S898)/SUM(Model!S9,Model!S428,Model!S673,Model!S898,Model!S1123,Model!S1350)</f>
        <v>0.1297902902</v>
      </c>
      <c r="S22" s="642">
        <f>(Model!T673+Model!T898)/SUM(Model!T9,Model!T428,Model!T673,Model!T898,Model!T1123,Model!T1350)</f>
        <v>0.1545575827</v>
      </c>
      <c r="T22" s="642">
        <f>(Model!U673+Model!U898)/SUM(Model!U9,Model!U428,Model!U673,Model!U898,Model!U1123,Model!U1350)</f>
        <v>0.1669426124</v>
      </c>
      <c r="U22" s="642">
        <f>(Model!V673+Model!V898)/SUM(Model!V9,Model!V428,Model!V673,Model!V898,Model!V1123,Model!V1350)</f>
        <v>0.1838786624</v>
      </c>
      <c r="V22" s="642">
        <f>(Model!W673+Model!W898)/SUM(Model!W9,Model!W428,Model!W673,Model!W898,Model!W1123,Model!W1350)</f>
        <v>0.1838786624</v>
      </c>
      <c r="W22" s="642">
        <f>(Model!X673+Model!X898)/SUM(Model!X9,Model!X428,Model!X673,Model!X898,Model!X1123,Model!X1350)</f>
        <v>0.1867103661</v>
      </c>
      <c r="X22" s="642">
        <f>(Model!Y673+Model!Y898)/SUM(Model!Y9,Model!Y428,Model!Y673,Model!Y898,Model!Y1123,Model!Y1350)</f>
        <v>0.1894960623</v>
      </c>
      <c r="Y22" s="642">
        <f>(Model!Z673+Model!Z898)/SUM(Model!Z9,Model!Z428,Model!Z673,Model!Z898,Model!Z1123,Model!Z1350)</f>
        <v>0.1922368634</v>
      </c>
      <c r="Z22" s="642">
        <f>(Model!AA673+Model!AA898)/SUM(Model!AA9,Model!AA428,Model!AA673,Model!AA898,Model!AA1123,Model!AA1350)</f>
        <v>0.1949338458</v>
      </c>
      <c r="AA22" s="642">
        <f>(Model!AB673+Model!AB898)/SUM(Model!AB9,Model!AB428,Model!AB673,Model!AB898,Model!AB1123,Model!AB1350)</f>
        <v>0.1975880522</v>
      </c>
      <c r="AB22" s="642">
        <f>(Model!AC673+Model!AC898)/SUM(Model!AC9,Model!AC428,Model!AC673,Model!AC898,Model!AC1123,Model!AC1350)</f>
        <v>0.2002004921</v>
      </c>
      <c r="AC22" s="642">
        <f>(Model!AD673+Model!AD898)/SUM(Model!AD9,Model!AD428,Model!AD673,Model!AD898,Model!AD1123,Model!AD1350)</f>
        <v>0.2027721438</v>
      </c>
      <c r="AD22" s="642">
        <f>(Model!AE673+Model!AE898)/SUM(Model!AE9,Model!AE428,Model!AE673,Model!AE898,Model!AE1123,Model!AE1350)</f>
        <v>0.2053039551</v>
      </c>
      <c r="AE22" s="642">
        <f>(Model!AF673+Model!AF898)/SUM(Model!AF9,Model!AF428,Model!AF673,Model!AF898,Model!AF1123,Model!AF1350)</f>
        <v>0.2077968447</v>
      </c>
      <c r="AF22" s="642">
        <f>(Model!AG673+Model!AG898)/SUM(Model!AG9,Model!AG428,Model!AG673,Model!AG898,Model!AG1123,Model!AG1350)</f>
        <v>0.2102517033</v>
      </c>
      <c r="AG22" s="642">
        <f>(Model!AH673+Model!AH898)/SUM(Model!AH9,Model!AH428,Model!AH673,Model!AH898,Model!AH1123,Model!AH1350)</f>
        <v>0.2126693945</v>
      </c>
      <c r="AH22" s="642">
        <f>(Model!AI673+Model!AI898)/SUM(Model!AI9,Model!AI428,Model!AI673,Model!AI898,Model!AI1123,Model!AI1350)</f>
        <v>0.2150507561</v>
      </c>
      <c r="AI22" s="642">
        <f>(Model!AJ673+Model!AJ898)/SUM(Model!AJ9,Model!AJ428,Model!AJ673,Model!AJ898,Model!AJ1123,Model!AJ1350)</f>
        <v>0.217396601</v>
      </c>
      <c r="AJ22" s="642">
        <f>(Model!AK673+Model!AK898)/SUM(Model!AK9,Model!AK428,Model!AK673,Model!AK898,Model!AK1123,Model!AK1350)</f>
        <v>0.2197077176</v>
      </c>
      <c r="AK22" s="642">
        <f>(Model!AL673+Model!AL898)/SUM(Model!AL9,Model!AL428,Model!AL673,Model!AL898,Model!AL1123,Model!AL1350)</f>
        <v>0.2219848717</v>
      </c>
      <c r="AL22" s="642">
        <f>(Model!AM673+Model!AM898)/SUM(Model!AM9,Model!AM428,Model!AM673,Model!AM898,Model!AM1123,Model!AM1350)</f>
        <v>0.2242288063</v>
      </c>
      <c r="AM22" s="642">
        <f>(Model!AN673+Model!AN898)/SUM(Model!AN9,Model!AN428,Model!AN673,Model!AN898,Model!AN1123,Model!AN1350)</f>
        <v>0.2264402431</v>
      </c>
      <c r="AN22" s="642">
        <f>(Model!AO673+Model!AO898)/SUM(Model!AO9,Model!AO428,Model!AO673,Model!AO898,Model!AO1123,Model!AO1350)</f>
        <v>0.228619883</v>
      </c>
      <c r="AO22" s="642">
        <f>(Model!AP673+Model!AP898)/SUM(Model!AP9,Model!AP428,Model!AP673,Model!AP898,Model!AP1123,Model!AP1350)</f>
        <v>0.230768407</v>
      </c>
      <c r="AP22" s="642">
        <f>(Model!AQ673+Model!AQ898)/SUM(Model!AQ9,Model!AQ428,Model!AQ673,Model!AQ898,Model!AQ1123,Model!AQ1350)</f>
        <v>0.2328864765</v>
      </c>
      <c r="AQ22" s="642">
        <f>(Model!AR673+Model!AR898)/SUM(Model!AR9,Model!AR428,Model!AR673,Model!AR898,Model!AR1123,Model!AR1350)</f>
        <v>0.2349747345</v>
      </c>
      <c r="AR22" s="642">
        <f>(Model!AS673+Model!AS898)/SUM(Model!AS9,Model!AS428,Model!AS673,Model!AS898,Model!AS1123,Model!AS1350)</f>
        <v>0.237033806</v>
      </c>
      <c r="AS22" s="642">
        <f>(Model!AT673+Model!AT898)/SUM(Model!AT9,Model!AT428,Model!AT673,Model!AT898,Model!AT1123,Model!AT1350)</f>
        <v>0.2390642988</v>
      </c>
      <c r="AT22" s="642">
        <f>(Model!AU673+Model!AU898)/SUM(Model!AU9,Model!AU428,Model!AU673,Model!AU898,Model!AU1123,Model!AU1350)</f>
        <v>0.2410668035</v>
      </c>
      <c r="AU22" s="642">
        <f>(Model!AV673+Model!AV898)/SUM(Model!AV9,Model!AV428,Model!AV673,Model!AV898,Model!AV1123,Model!AV1350)</f>
        <v>0.2430418951</v>
      </c>
      <c r="AV22" s="642">
        <f>(Model!AW673+Model!AW898)/SUM(Model!AW9,Model!AW428,Model!AW673,Model!AW898,Model!AW1123,Model!AW1350)</f>
        <v>0.2449901325</v>
      </c>
      <c r="AW22" s="642">
        <f>(Model!AX673+Model!AX898)/SUM(Model!AX9,Model!AX428,Model!AX673,Model!AX898,Model!AX1123,Model!AX1350)</f>
        <v>0.2469120597</v>
      </c>
      <c r="AX22" s="642">
        <f>(Model!AY673+Model!AY898)/SUM(Model!AY9,Model!AY428,Model!AY673,Model!AY898,Model!AY1123,Model!AY1350)</f>
        <v>0.2488082061</v>
      </c>
      <c r="AY22" s="642">
        <f>(Model!AZ673+Model!AZ898)/SUM(Model!AZ9,Model!AZ428,Model!AZ673,Model!AZ898,Model!AZ1123,Model!AZ1350)</f>
        <v>0.2506790871</v>
      </c>
      <c r="AZ22" s="642">
        <f>(Model!BA673+Model!BA898)/SUM(Model!BA9,Model!BA428,Model!BA673,Model!BA898,Model!BA1123,Model!BA1350)</f>
        <v>0.2525252041</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4.743530278</v>
      </c>
      <c r="K23" s="637">
        <f t="shared" si="18"/>
        <v>4.600633176</v>
      </c>
      <c r="L23" s="637">
        <f t="shared" si="18"/>
        <v>6.460242389</v>
      </c>
      <c r="M23" s="637">
        <f t="shared" si="18"/>
        <v>5.625750394</v>
      </c>
      <c r="N23" s="637">
        <f t="shared" si="18"/>
        <v>10.76987457</v>
      </c>
      <c r="O23" s="637">
        <f t="shared" si="18"/>
        <v>17.08054933</v>
      </c>
      <c r="P23" s="637">
        <f t="shared" si="18"/>
        <v>15.01738111</v>
      </c>
      <c r="Q23" s="637">
        <f t="shared" si="18"/>
        <v>16.60866658</v>
      </c>
      <c r="R23" s="637">
        <f t="shared" si="18"/>
        <v>16.61427769</v>
      </c>
      <c r="S23" s="637">
        <f t="shared" ref="S23:AZ23" si="19">AVERAGE(M23:R23)</f>
        <v>13.61941661</v>
      </c>
      <c r="T23" s="637">
        <f t="shared" si="19"/>
        <v>14.95169432</v>
      </c>
      <c r="U23" s="637">
        <f t="shared" si="19"/>
        <v>15.64866427</v>
      </c>
      <c r="V23" s="637">
        <f t="shared" si="19"/>
        <v>15.41001676</v>
      </c>
      <c r="W23" s="637">
        <f t="shared" si="19"/>
        <v>15.47545604</v>
      </c>
      <c r="X23" s="637">
        <f t="shared" si="19"/>
        <v>15.28658762</v>
      </c>
      <c r="Y23" s="637">
        <f t="shared" si="19"/>
        <v>15.06530594</v>
      </c>
      <c r="Z23" s="637">
        <f t="shared" si="19"/>
        <v>15.30628749</v>
      </c>
      <c r="AA23" s="637">
        <f t="shared" si="19"/>
        <v>15.36538635</v>
      </c>
      <c r="AB23" s="637">
        <f t="shared" si="19"/>
        <v>15.31817337</v>
      </c>
      <c r="AC23" s="637">
        <f t="shared" si="19"/>
        <v>15.30286613</v>
      </c>
      <c r="AD23" s="637">
        <f t="shared" si="19"/>
        <v>15.27410115</v>
      </c>
      <c r="AE23" s="637">
        <f t="shared" si="19"/>
        <v>15.27202007</v>
      </c>
      <c r="AF23" s="637">
        <f t="shared" si="19"/>
        <v>15.30647243</v>
      </c>
      <c r="AG23" s="637">
        <f t="shared" si="19"/>
        <v>15.30650325</v>
      </c>
      <c r="AH23" s="637">
        <f t="shared" si="19"/>
        <v>15.2966894</v>
      </c>
      <c r="AI23" s="637">
        <f t="shared" si="19"/>
        <v>15.29310874</v>
      </c>
      <c r="AJ23" s="637">
        <f t="shared" si="19"/>
        <v>15.29148251</v>
      </c>
      <c r="AK23" s="637">
        <f t="shared" si="19"/>
        <v>15.2943794</v>
      </c>
      <c r="AL23" s="637">
        <f t="shared" si="19"/>
        <v>15.29810595</v>
      </c>
      <c r="AM23" s="637">
        <f t="shared" si="19"/>
        <v>15.29671154</v>
      </c>
      <c r="AN23" s="637">
        <f t="shared" si="19"/>
        <v>15.29507959</v>
      </c>
      <c r="AO23" s="637">
        <f t="shared" si="19"/>
        <v>15.29481129</v>
      </c>
      <c r="AP23" s="637">
        <f t="shared" si="19"/>
        <v>15.29509505</v>
      </c>
      <c r="AQ23" s="637">
        <f t="shared" si="19"/>
        <v>15.29569714</v>
      </c>
      <c r="AR23" s="637">
        <f t="shared" si="19"/>
        <v>15.29591676</v>
      </c>
      <c r="AS23" s="637">
        <f t="shared" si="19"/>
        <v>15.29555189</v>
      </c>
      <c r="AT23" s="637">
        <f t="shared" si="19"/>
        <v>15.29535862</v>
      </c>
      <c r="AU23" s="637">
        <f t="shared" si="19"/>
        <v>15.29540512</v>
      </c>
      <c r="AV23" s="637">
        <f t="shared" si="19"/>
        <v>15.2955041</v>
      </c>
      <c r="AW23" s="637">
        <f t="shared" si="19"/>
        <v>15.29557227</v>
      </c>
      <c r="AX23" s="637">
        <f t="shared" si="19"/>
        <v>15.29555146</v>
      </c>
      <c r="AY23" s="637">
        <f t="shared" si="19"/>
        <v>15.29549058</v>
      </c>
      <c r="AZ23" s="637">
        <f t="shared" si="19"/>
        <v>15.29548036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109.3</v>
      </c>
      <c r="C27" s="647">
        <f>Model!D672</f>
        <v>863.1</v>
      </c>
      <c r="D27" s="647">
        <f>Model!E672</f>
        <v>1030.8</v>
      </c>
      <c r="E27" s="647">
        <f>Model!F672</f>
        <v>1231.3</v>
      </c>
      <c r="F27" s="647">
        <f>Model!G672</f>
        <v>1231.3</v>
      </c>
      <c r="G27" s="647">
        <f>Model!H672</f>
        <v>1792.1</v>
      </c>
      <c r="H27" s="647">
        <f>Model!I672</f>
        <v>2653.4</v>
      </c>
      <c r="I27" s="647">
        <f>Model!J672</f>
        <v>4405.7</v>
      </c>
      <c r="J27" s="647">
        <f>Model!K672</f>
        <v>7469.2</v>
      </c>
      <c r="K27" s="647">
        <f>Model!L672</f>
        <v>9482.6</v>
      </c>
      <c r="L27" s="647">
        <f>Model!M672</f>
        <v>10061.2</v>
      </c>
      <c r="M27" s="647">
        <f>Model!N672</f>
        <v>10523.6</v>
      </c>
      <c r="N27" s="647">
        <f>Model!O672</f>
        <v>12116.2</v>
      </c>
      <c r="O27" s="647">
        <f>Model!P672</f>
        <v>12266.2</v>
      </c>
      <c r="P27" s="647">
        <f>Model!Q672</f>
        <v>14257.2</v>
      </c>
      <c r="Q27" s="647">
        <f>Model!R672</f>
        <v>17673.9</v>
      </c>
      <c r="R27" s="647">
        <f>Model!S672</f>
        <v>20189.7</v>
      </c>
      <c r="S27" s="647">
        <f>Model!T672</f>
        <v>22297.8</v>
      </c>
      <c r="T27" s="647">
        <f>Model!U672</f>
        <v>24187.3</v>
      </c>
      <c r="U27" s="647">
        <f>Model!V672</f>
        <v>24187.3</v>
      </c>
      <c r="V27" s="648">
        <f>Model!W672</f>
        <v>24187.3</v>
      </c>
      <c r="W27" s="648">
        <f>Model!X672</f>
        <v>24318.8125</v>
      </c>
      <c r="X27" s="648">
        <f>Model!Y672</f>
        <v>24450.325</v>
      </c>
      <c r="Y27" s="648">
        <f>Model!Z672</f>
        <v>24581.83749</v>
      </c>
      <c r="Z27" s="648">
        <f>Model!AA672</f>
        <v>24713.34999</v>
      </c>
      <c r="AA27" s="648">
        <f>Model!AB672</f>
        <v>24844.86249</v>
      </c>
      <c r="AB27" s="648">
        <f>Model!AC672</f>
        <v>24976.37499</v>
      </c>
      <c r="AC27" s="648">
        <f>Model!AD672</f>
        <v>25107.88748</v>
      </c>
      <c r="AD27" s="648">
        <f>Model!AE672</f>
        <v>25239.39998</v>
      </c>
      <c r="AE27" s="648">
        <f>Model!AF672</f>
        <v>25370.91248</v>
      </c>
      <c r="AF27" s="648">
        <f>Model!AG672</f>
        <v>25502.42498</v>
      </c>
      <c r="AG27" s="648">
        <f>Model!AH672</f>
        <v>25633.93747</v>
      </c>
      <c r="AH27" s="648">
        <f>Model!AI672</f>
        <v>25765.44997</v>
      </c>
      <c r="AI27" s="648">
        <f>Model!AJ672</f>
        <v>25896.96247</v>
      </c>
      <c r="AJ27" s="648">
        <f>Model!AK672</f>
        <v>26028.47497</v>
      </c>
      <c r="AK27" s="648">
        <f>Model!AL672</f>
        <v>26159.98746</v>
      </c>
      <c r="AL27" s="648">
        <f>Model!AM672</f>
        <v>26291.49996</v>
      </c>
      <c r="AM27" s="648">
        <f>Model!AN672</f>
        <v>26423.01246</v>
      </c>
      <c r="AN27" s="648">
        <f>Model!AO672</f>
        <v>26554.52496</v>
      </c>
      <c r="AO27" s="648">
        <f>Model!AP672</f>
        <v>26686.03745</v>
      </c>
      <c r="AP27" s="648">
        <f>Model!AQ672</f>
        <v>26817.54995</v>
      </c>
      <c r="AQ27" s="648">
        <f>Model!AR672</f>
        <v>26949.06245</v>
      </c>
      <c r="AR27" s="648">
        <f>Model!AS672</f>
        <v>27080.57495</v>
      </c>
      <c r="AS27" s="648">
        <f>Model!AT672</f>
        <v>27212.08744</v>
      </c>
      <c r="AT27" s="648">
        <f>Model!AU672</f>
        <v>27343.59994</v>
      </c>
      <c r="AU27" s="648">
        <f>Model!AV672</f>
        <v>27475.11244</v>
      </c>
      <c r="AV27" s="648">
        <f>Model!AW672</f>
        <v>27606.62494</v>
      </c>
      <c r="AW27" s="648">
        <f>Model!AX672</f>
        <v>27738.13743</v>
      </c>
      <c r="AX27" s="648">
        <f>Model!AY672</f>
        <v>27869.64993</v>
      </c>
      <c r="AY27" s="648">
        <f>Model!AZ672</f>
        <v>28001.16243</v>
      </c>
      <c r="AZ27" s="648">
        <f>Model!BA672</f>
        <v>28132.67493</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2571.3</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0.6238523917</v>
      </c>
      <c r="W15" s="208">
        <f>if(Model!X8&gt;0,Model!X9*1000000/(Model!X8*8760),0)</f>
        <v>0.6294862439</v>
      </c>
      <c r="X15" s="208">
        <f>if(Model!Y8&gt;0,Model!Y9*1000000/(Model!Y8*8760),0)</f>
        <v>0.6353379099</v>
      </c>
      <c r="Y15" s="208">
        <f>if(Model!Z8&gt;0,Model!Z9*1000000/(Model!Z8*8760),0)</f>
        <v>0.6414202702</v>
      </c>
      <c r="Z15" s="208">
        <f>if(Model!AA8&gt;0,Model!AA9*1000000/(Model!AA8*8760),0)</f>
        <v>0.6477472413</v>
      </c>
      <c r="AA15" s="208">
        <f>if(Model!AB8&gt;0,Model!AB9*1000000/(Model!AB8*8760),0)</f>
        <v>0.6543338822</v>
      </c>
      <c r="AB15" s="208">
        <f>if(Model!AC8&gt;0,Model!AC9*1000000/(Model!AC8*8760),0)</f>
        <v>0.6611965138</v>
      </c>
      <c r="AC15" s="208">
        <f>if(Model!AD8&gt;0,Model!AD9*1000000/(Model!AD8*8760),0)</f>
        <v>0.6683528538</v>
      </c>
      <c r="AD15" s="208">
        <f>if(Model!AE8&gt;0,Model!AE9*1000000/(Model!AE8*8760),0)</f>
        <v>0.6758221698</v>
      </c>
      <c r="AE15" s="208">
        <f>if(Model!AF8&gt;0,Model!AF9*1000000/(Model!AF8*8760),0)</f>
        <v>0.6836254526</v>
      </c>
      <c r="AF15" s="208">
        <f>if(Model!AG8&gt;0,Model!AG9*1000000/(Model!AG8*8760),0)</f>
        <v>0.6917856126</v>
      </c>
      <c r="AG15" s="208">
        <f>if(Model!AH8&gt;0,Model!AH9*1000000/(Model!AH8*8760),0)</f>
        <v>0.700327705</v>
      </c>
      <c r="AH15" s="208">
        <f>if(Model!AI8&gt;0,Model!AI9*1000000/(Model!AI8*8760),0)</f>
        <v>0.7092791867</v>
      </c>
      <c r="AI15" s="208">
        <f>if(Model!AJ8&gt;0,Model!AJ9*1000000/(Model!AJ8*8760),0)</f>
        <v>0.7186702109</v>
      </c>
      <c r="AJ15" s="208">
        <f>if(Model!AK8&gt;0,Model!AK9*1000000/(Model!AK8*8760),0)</f>
        <v>0.7285339665</v>
      </c>
      <c r="AK15" s="208">
        <f>if(Model!AL8&gt;0,Model!AL9*1000000/(Model!AL8*8760),0)</f>
        <v>0.7389070702</v>
      </c>
      <c r="AL15" s="208">
        <f>if(Model!AM8&gt;0,Model!AM9*1000000/(Model!AM8*8760),0)</f>
        <v>0.7498300204</v>
      </c>
      <c r="AM15" s="208">
        <f>if(Model!AN8&gt;0,Model!AN9*1000000/(Model!AN8*8760),0)</f>
        <v>0.7613477258</v>
      </c>
      <c r="AN15" s="208">
        <f>if(Model!AO8&gt;0,Model!AO9*1000000/(Model!AO8*8760),0)</f>
        <v>0.7735101227</v>
      </c>
      <c r="AO15" s="208">
        <f>if(Model!AP8&gt;0,Model!AP9*1000000/(Model!AP8*8760),0)</f>
        <v>0.7863728985</v>
      </c>
      <c r="AP15" s="208">
        <f>if(Model!AQ8&gt;0,Model!AQ9*1000000/(Model!AQ8*8760),0)</f>
        <v>0.7999983443</v>
      </c>
      <c r="AQ15" s="208">
        <f>if(Model!AR8&gt;0,Model!AR9*1000000/(Model!AR8*8760),0)</f>
        <v>0.8144563639</v>
      </c>
      <c r="AR15" s="208">
        <f>if(Model!AS8&gt;0,Model!AS9*1000000/(Model!AS8*8760),0)</f>
        <v>0.8298256728</v>
      </c>
      <c r="AS15" s="208">
        <f>if(Model!AT8&gt;0,Model!AT9*1000000/(Model!AT8*8760),0)</f>
        <v>0.8461952327</v>
      </c>
      <c r="AT15" s="208">
        <f>if(Model!AU8&gt;0,Model!AU9*1000000/(Model!AU8*8760),0)</f>
        <v>0.8636659739</v>
      </c>
      <c r="AU15" s="208">
        <f>if(Model!AV8&gt;0,Model!AV9*1000000/(Model!AV8*8760),0)</f>
        <v>0.8823528787</v>
      </c>
      <c r="AV15" s="208">
        <f>if(Model!AW8&gt;0,Model!AW9*1000000/(Model!AW8*8760),0)</f>
        <v>0.9023875147</v>
      </c>
      <c r="AW15" s="208">
        <f>if(Model!AX8&gt;0,Model!AX9*1000000/(Model!AX8*8760),0)</f>
        <v>0.9239211375</v>
      </c>
      <c r="AX15" s="208">
        <f>if(Model!AY8&gt;0,Model!AY9*1000000/(Model!AY8*8760),0)</f>
        <v>0.9471285156</v>
      </c>
      <c r="AY15" s="208">
        <f>if(Model!AZ8&gt;0,Model!AZ9*1000000/(Model!AZ8*8760),0)</f>
        <v>0.9722126854</v>
      </c>
      <c r="AZ15" s="208">
        <f>if(Model!BA8&gt;0,Model!BA9*1000000/(Model!BA8*8760),0)</f>
        <v>0.9994109058</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20.10699658</v>
      </c>
      <c r="W20" s="177">
        <f t="shared" ref="W20:AZ20" si="7">V20*(1+V50-V21)</f>
        <v>20.44668895</v>
      </c>
      <c r="X20" s="177">
        <f t="shared" si="7"/>
        <v>20.79212017</v>
      </c>
      <c r="Y20" s="177">
        <f t="shared" si="7"/>
        <v>21.14338718</v>
      </c>
      <c r="Z20" s="177">
        <f t="shared" si="7"/>
        <v>21.50058858</v>
      </c>
      <c r="AA20" s="177">
        <f t="shared" si="7"/>
        <v>21.86382463</v>
      </c>
      <c r="AB20" s="177">
        <f t="shared" si="7"/>
        <v>22.23319727</v>
      </c>
      <c r="AC20" s="177">
        <f t="shared" si="7"/>
        <v>22.60881019</v>
      </c>
      <c r="AD20" s="177">
        <f t="shared" si="7"/>
        <v>22.99076879</v>
      </c>
      <c r="AE20" s="177">
        <f t="shared" si="7"/>
        <v>23.3791803</v>
      </c>
      <c r="AF20" s="177">
        <f t="shared" si="7"/>
        <v>23.77415372</v>
      </c>
      <c r="AG20" s="177">
        <f t="shared" si="7"/>
        <v>24.17579992</v>
      </c>
      <c r="AH20" s="177">
        <f t="shared" si="7"/>
        <v>24.58423162</v>
      </c>
      <c r="AI20" s="177">
        <f t="shared" si="7"/>
        <v>24.99956346</v>
      </c>
      <c r="AJ20" s="177">
        <f t="shared" si="7"/>
        <v>25.42191202</v>
      </c>
      <c r="AK20" s="177">
        <f t="shared" si="7"/>
        <v>25.85139584</v>
      </c>
      <c r="AL20" s="177">
        <f t="shared" si="7"/>
        <v>26.28813546</v>
      </c>
      <c r="AM20" s="177">
        <f t="shared" si="7"/>
        <v>26.73225346</v>
      </c>
      <c r="AN20" s="177">
        <f t="shared" si="7"/>
        <v>27.18387449</v>
      </c>
      <c r="AO20" s="177">
        <f t="shared" si="7"/>
        <v>27.64312532</v>
      </c>
      <c r="AP20" s="177">
        <f t="shared" si="7"/>
        <v>28.11013484</v>
      </c>
      <c r="AQ20" s="177">
        <f t="shared" si="7"/>
        <v>28.58503413</v>
      </c>
      <c r="AR20" s="177">
        <f t="shared" si="7"/>
        <v>29.06795649</v>
      </c>
      <c r="AS20" s="177">
        <f t="shared" si="7"/>
        <v>29.55903744</v>
      </c>
      <c r="AT20" s="177">
        <f t="shared" si="7"/>
        <v>30.05841484</v>
      </c>
      <c r="AU20" s="177">
        <f t="shared" si="7"/>
        <v>30.56622883</v>
      </c>
      <c r="AV20" s="177">
        <f t="shared" si="7"/>
        <v>31.08262196</v>
      </c>
      <c r="AW20" s="177">
        <f t="shared" si="7"/>
        <v>31.60773915</v>
      </c>
      <c r="AX20" s="177">
        <f t="shared" si="7"/>
        <v>32.1417278</v>
      </c>
      <c r="AY20" s="177">
        <f t="shared" si="7"/>
        <v>32.68473778</v>
      </c>
      <c r="AZ20" s="177">
        <f t="shared" si="7"/>
        <v>33.2369215</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10.07460982</v>
      </c>
      <c r="W27" s="177">
        <f t="shared" ref="W27:AZ27" si="17">V27*(1+V50-V28)</f>
        <v>10.25992459</v>
      </c>
      <c r="X27" s="177">
        <f t="shared" si="17"/>
        <v>10.44864807</v>
      </c>
      <c r="Y27" s="177">
        <f t="shared" si="17"/>
        <v>10.64084299</v>
      </c>
      <c r="Z27" s="177">
        <f t="shared" si="17"/>
        <v>10.83657318</v>
      </c>
      <c r="AA27" s="177">
        <f t="shared" si="17"/>
        <v>11.03590368</v>
      </c>
      <c r="AB27" s="177">
        <f t="shared" si="17"/>
        <v>11.23890071</v>
      </c>
      <c r="AC27" s="177">
        <f t="shared" si="17"/>
        <v>11.44563172</v>
      </c>
      <c r="AD27" s="177">
        <f t="shared" si="17"/>
        <v>11.65616539</v>
      </c>
      <c r="AE27" s="177">
        <f t="shared" si="17"/>
        <v>11.87057166</v>
      </c>
      <c r="AF27" s="177">
        <f t="shared" si="17"/>
        <v>12.08892177</v>
      </c>
      <c r="AG27" s="177">
        <f t="shared" si="17"/>
        <v>12.31128827</v>
      </c>
      <c r="AH27" s="177">
        <f t="shared" si="17"/>
        <v>12.53774503</v>
      </c>
      <c r="AI27" s="177">
        <f t="shared" si="17"/>
        <v>12.76836729</v>
      </c>
      <c r="AJ27" s="177">
        <f t="shared" si="17"/>
        <v>13.00323166</v>
      </c>
      <c r="AK27" s="177">
        <f t="shared" si="17"/>
        <v>13.24241619</v>
      </c>
      <c r="AL27" s="177">
        <f t="shared" si="17"/>
        <v>13.48600034</v>
      </c>
      <c r="AM27" s="177">
        <f t="shared" si="17"/>
        <v>13.73406503</v>
      </c>
      <c r="AN27" s="177">
        <f t="shared" si="17"/>
        <v>13.98669269</v>
      </c>
      <c r="AO27" s="177">
        <f t="shared" si="17"/>
        <v>14.24396723</v>
      </c>
      <c r="AP27" s="177">
        <f t="shared" si="17"/>
        <v>14.50597415</v>
      </c>
      <c r="AQ27" s="177">
        <f t="shared" si="17"/>
        <v>14.77280048</v>
      </c>
      <c r="AR27" s="177">
        <f t="shared" si="17"/>
        <v>15.04453488</v>
      </c>
      <c r="AS27" s="177">
        <f t="shared" si="17"/>
        <v>15.32126762</v>
      </c>
      <c r="AT27" s="177">
        <f t="shared" si="17"/>
        <v>15.60309066</v>
      </c>
      <c r="AU27" s="177">
        <f t="shared" si="17"/>
        <v>15.89009761</v>
      </c>
      <c r="AV27" s="177">
        <f t="shared" si="17"/>
        <v>16.18238384</v>
      </c>
      <c r="AW27" s="177">
        <f t="shared" si="17"/>
        <v>16.48004645</v>
      </c>
      <c r="AX27" s="177">
        <f t="shared" si="17"/>
        <v>16.78318433</v>
      </c>
      <c r="AY27" s="177">
        <f t="shared" si="17"/>
        <v>17.09189821</v>
      </c>
      <c r="AZ27" s="177">
        <f t="shared" si="17"/>
        <v>17.40629064</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0</v>
      </c>
      <c r="X53" s="252">
        <f t="shared" si="29"/>
        <v>0</v>
      </c>
      <c r="Y53" s="252">
        <f t="shared" si="29"/>
        <v>0</v>
      </c>
      <c r="Z53" s="252">
        <f t="shared" si="29"/>
        <v>0</v>
      </c>
      <c r="AA53" s="252">
        <f t="shared" si="29"/>
        <v>0</v>
      </c>
      <c r="AB53" s="252">
        <f t="shared" si="29"/>
        <v>0</v>
      </c>
      <c r="AC53" s="252">
        <f t="shared" si="29"/>
        <v>0</v>
      </c>
      <c r="AD53" s="252">
        <f t="shared" si="29"/>
        <v>360</v>
      </c>
      <c r="AE53" s="252">
        <f t="shared" si="29"/>
        <v>2571.3</v>
      </c>
      <c r="AF53" s="252">
        <f t="shared" si="29"/>
        <v>2333.3</v>
      </c>
      <c r="AG53" s="252">
        <f t="shared" si="29"/>
        <v>1408.2</v>
      </c>
      <c r="AH53" s="252">
        <f t="shared" si="29"/>
        <v>2212</v>
      </c>
      <c r="AI53" s="252">
        <f t="shared" si="29"/>
        <v>0</v>
      </c>
      <c r="AJ53" s="252">
        <f t="shared" si="29"/>
        <v>2189.9</v>
      </c>
      <c r="AK53" s="252">
        <f t="shared" si="29"/>
        <v>453.5</v>
      </c>
      <c r="AL53" s="252">
        <f t="shared" si="29"/>
        <v>0</v>
      </c>
      <c r="AM53" s="252">
        <f t="shared" si="29"/>
        <v>2181.9</v>
      </c>
      <c r="AN53" s="252">
        <f t="shared" si="29"/>
        <v>1676.8</v>
      </c>
      <c r="AO53" s="252">
        <f t="shared" si="29"/>
        <v>0</v>
      </c>
      <c r="AP53" s="252">
        <f t="shared" si="29"/>
        <v>460</v>
      </c>
      <c r="AQ53" s="252">
        <f t="shared" si="29"/>
        <v>0</v>
      </c>
      <c r="AR53" s="252">
        <f t="shared" si="29"/>
        <v>174.6</v>
      </c>
      <c r="AS53" s="252">
        <f t="shared" si="29"/>
        <v>174.6</v>
      </c>
      <c r="AT53" s="252">
        <f t="shared" si="29"/>
        <v>566</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360.0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360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2571.3</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2571.3</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2333.3</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2333.3</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1408.2</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1408.2</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2212.0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2212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2189.9</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2189.9</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453.5</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453.5</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2181.9</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2181.9</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1676.8</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1676.8</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460.0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460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174.6</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174.6</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174.6</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174.6</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566.0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566</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1794.8</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878.6</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1008.0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0.0</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1459.8065739540907</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1027.7206573954081</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1831.5206573954074</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1428.9413147908144</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73.0206573954074</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1420.9413147908144</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1296.3206573954067</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9382.247032</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0.5713343908</v>
      </c>
      <c r="X17" s="754">
        <f t="shared" si="7"/>
        <v>0.5726687816</v>
      </c>
      <c r="Y17" s="754">
        <f t="shared" si="7"/>
        <v>0.5740031723</v>
      </c>
      <c r="Z17" s="754">
        <f t="shared" si="7"/>
        <v>0.5753375631</v>
      </c>
      <c r="AA17" s="754">
        <f t="shared" si="7"/>
        <v>0.5766719539</v>
      </c>
      <c r="AB17" s="754">
        <f t="shared" si="7"/>
        <v>0.5780063447</v>
      </c>
      <c r="AC17" s="754">
        <f t="shared" si="7"/>
        <v>0.5793407355</v>
      </c>
      <c r="AD17" s="754">
        <f t="shared" si="7"/>
        <v>0.5806751263</v>
      </c>
      <c r="AE17" s="754">
        <f t="shared" si="7"/>
        <v>0.582009517</v>
      </c>
      <c r="AF17" s="754">
        <f t="shared" si="7"/>
        <v>0.5833439078</v>
      </c>
      <c r="AG17" s="754">
        <f t="shared" si="7"/>
        <v>0.5846782986</v>
      </c>
      <c r="AH17" s="754">
        <f t="shared" si="7"/>
        <v>0.5860126894</v>
      </c>
      <c r="AI17" s="754">
        <f t="shared" si="7"/>
        <v>0.5873470802</v>
      </c>
      <c r="AJ17" s="754">
        <f t="shared" si="7"/>
        <v>0.5886814709</v>
      </c>
      <c r="AK17" s="754">
        <f t="shared" si="7"/>
        <v>0.5900158617</v>
      </c>
      <c r="AL17" s="754">
        <f t="shared" si="7"/>
        <v>0.5913502525</v>
      </c>
      <c r="AM17" s="754">
        <f t="shared" si="7"/>
        <v>0.5926846433</v>
      </c>
      <c r="AN17" s="754">
        <f t="shared" si="7"/>
        <v>0.5940190341</v>
      </c>
      <c r="AO17" s="754">
        <f t="shared" si="7"/>
        <v>0.5953534249</v>
      </c>
      <c r="AP17" s="754">
        <f t="shared" si="7"/>
        <v>0.5966878156</v>
      </c>
      <c r="AQ17" s="539">
        <f t="shared" si="7"/>
        <v>0.5980222064</v>
      </c>
      <c r="AR17" s="539">
        <f t="shared" si="7"/>
        <v>0.5993565972</v>
      </c>
      <c r="AS17" s="539">
        <f t="shared" si="7"/>
        <v>0.600690988</v>
      </c>
      <c r="AT17" s="539">
        <f t="shared" si="7"/>
        <v>0.6020253788</v>
      </c>
      <c r="AU17" s="539">
        <f t="shared" si="7"/>
        <v>0.6033597695</v>
      </c>
      <c r="AV17" s="539">
        <f t="shared" si="7"/>
        <v>0.6046941603</v>
      </c>
      <c r="AW17" s="539">
        <f t="shared" si="7"/>
        <v>0.6060285511</v>
      </c>
      <c r="AX17" s="539">
        <f t="shared" si="7"/>
        <v>0.6073629419</v>
      </c>
      <c r="AY17" s="539">
        <f t="shared" si="7"/>
        <v>0.6086973327</v>
      </c>
      <c r="AZ17" s="755">
        <f>if(Inputs!$H$5+Inputs!$H$6&gt;0,Inputs!$H$5/(Inputs!$H$5+Inputs!$H$6),0)</f>
        <v>0.6100317235</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0.4286656092</v>
      </c>
      <c r="X18" s="754">
        <f t="shared" si="9"/>
        <v>0.4273312184</v>
      </c>
      <c r="Y18" s="754">
        <f t="shared" si="9"/>
        <v>0.4259968277</v>
      </c>
      <c r="Z18" s="754">
        <f t="shared" si="9"/>
        <v>0.4246624369</v>
      </c>
      <c r="AA18" s="754">
        <f t="shared" si="9"/>
        <v>0.4233280461</v>
      </c>
      <c r="AB18" s="754">
        <f t="shared" si="9"/>
        <v>0.4219936553</v>
      </c>
      <c r="AC18" s="754">
        <f t="shared" si="9"/>
        <v>0.4206592645</v>
      </c>
      <c r="AD18" s="754">
        <f t="shared" si="9"/>
        <v>0.4193248737</v>
      </c>
      <c r="AE18" s="754">
        <f t="shared" si="9"/>
        <v>0.417990483</v>
      </c>
      <c r="AF18" s="754">
        <f t="shared" si="9"/>
        <v>0.4166560922</v>
      </c>
      <c r="AG18" s="754">
        <f t="shared" si="9"/>
        <v>0.4153217014</v>
      </c>
      <c r="AH18" s="754">
        <f t="shared" si="9"/>
        <v>0.4139873106</v>
      </c>
      <c r="AI18" s="754">
        <f t="shared" si="9"/>
        <v>0.4126529198</v>
      </c>
      <c r="AJ18" s="754">
        <f t="shared" si="9"/>
        <v>0.4113185291</v>
      </c>
      <c r="AK18" s="754">
        <f t="shared" si="9"/>
        <v>0.4099841383</v>
      </c>
      <c r="AL18" s="754">
        <f t="shared" si="9"/>
        <v>0.4086497475</v>
      </c>
      <c r="AM18" s="754">
        <f t="shared" si="9"/>
        <v>0.4073153567</v>
      </c>
      <c r="AN18" s="754">
        <f t="shared" si="9"/>
        <v>0.4059809659</v>
      </c>
      <c r="AO18" s="754">
        <f t="shared" si="9"/>
        <v>0.4046465751</v>
      </c>
      <c r="AP18" s="754">
        <f t="shared" si="9"/>
        <v>0.4033121844</v>
      </c>
      <c r="AQ18" s="539">
        <f t="shared" si="9"/>
        <v>0.4019777936</v>
      </c>
      <c r="AR18" s="539">
        <f t="shared" si="9"/>
        <v>0.4006434028</v>
      </c>
      <c r="AS18" s="539">
        <f t="shared" si="9"/>
        <v>0.399309012</v>
      </c>
      <c r="AT18" s="539">
        <f t="shared" si="9"/>
        <v>0.3979746212</v>
      </c>
      <c r="AU18" s="539">
        <f t="shared" si="9"/>
        <v>0.3966402305</v>
      </c>
      <c r="AV18" s="539">
        <f t="shared" si="9"/>
        <v>0.3953058397</v>
      </c>
      <c r="AW18" s="539">
        <f t="shared" si="9"/>
        <v>0.3939714489</v>
      </c>
      <c r="AX18" s="539">
        <f t="shared" si="9"/>
        <v>0.3926370581</v>
      </c>
      <c r="AY18" s="539">
        <f t="shared" si="9"/>
        <v>0.3913026673</v>
      </c>
      <c r="AZ18" s="755">
        <f>if(Inputs!$H$5+Inputs!$H$6&gt;0,Inputs!$H$6/(Inputs!$H$5+Inputs!$H$6),0)</f>
        <v>0.3899682765</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0.5245052977</v>
      </c>
      <c r="X20" s="754">
        <f t="shared" si="11"/>
        <v>0.5285191418</v>
      </c>
      <c r="Y20" s="754">
        <f t="shared" si="11"/>
        <v>0.5325329859</v>
      </c>
      <c r="Z20" s="754">
        <f t="shared" si="11"/>
        <v>0.5365468299</v>
      </c>
      <c r="AA20" s="754">
        <f t="shared" si="11"/>
        <v>0.540560674</v>
      </c>
      <c r="AB20" s="754">
        <f t="shared" si="11"/>
        <v>0.544574518</v>
      </c>
      <c r="AC20" s="754">
        <f t="shared" si="11"/>
        <v>0.5485883621</v>
      </c>
      <c r="AD20" s="754">
        <f t="shared" si="11"/>
        <v>0.5526022061</v>
      </c>
      <c r="AE20" s="754">
        <f t="shared" si="11"/>
        <v>0.5566160502</v>
      </c>
      <c r="AF20" s="754">
        <f t="shared" si="11"/>
        <v>0.5606298942</v>
      </c>
      <c r="AG20" s="754">
        <f t="shared" si="11"/>
        <v>0.5646437383</v>
      </c>
      <c r="AH20" s="754">
        <f t="shared" si="11"/>
        <v>0.5686575823</v>
      </c>
      <c r="AI20" s="754">
        <f t="shared" si="11"/>
        <v>0.5726714264</v>
      </c>
      <c r="AJ20" s="754">
        <f t="shared" si="11"/>
        <v>0.5766852704</v>
      </c>
      <c r="AK20" s="754">
        <f t="shared" si="11"/>
        <v>0.5806991145</v>
      </c>
      <c r="AL20" s="754">
        <f t="shared" si="11"/>
        <v>0.5847129585</v>
      </c>
      <c r="AM20" s="754">
        <f t="shared" si="11"/>
        <v>0.5887268026</v>
      </c>
      <c r="AN20" s="754">
        <f t="shared" si="11"/>
        <v>0.5927406467</v>
      </c>
      <c r="AO20" s="754">
        <f t="shared" si="11"/>
        <v>0.5967544907</v>
      </c>
      <c r="AP20" s="754">
        <f t="shared" si="11"/>
        <v>0.6007683348</v>
      </c>
      <c r="AQ20" s="539">
        <f t="shared" si="11"/>
        <v>0.6047821788</v>
      </c>
      <c r="AR20" s="539">
        <f t="shared" si="11"/>
        <v>0.6087960229</v>
      </c>
      <c r="AS20" s="539">
        <f t="shared" si="11"/>
        <v>0.6128098669</v>
      </c>
      <c r="AT20" s="539">
        <f t="shared" si="11"/>
        <v>0.616823711</v>
      </c>
      <c r="AU20" s="539">
        <f t="shared" si="11"/>
        <v>0.620837555</v>
      </c>
      <c r="AV20" s="539">
        <f t="shared" si="11"/>
        <v>0.6248513991</v>
      </c>
      <c r="AW20" s="539">
        <f t="shared" si="11"/>
        <v>0.6288652431</v>
      </c>
      <c r="AX20" s="539">
        <f t="shared" si="11"/>
        <v>0.6328790872</v>
      </c>
      <c r="AY20" s="539">
        <f t="shared" si="11"/>
        <v>0.6368929312</v>
      </c>
      <c r="AZ20" s="755">
        <f>Inputs!$B$26</f>
        <v>0.6409067753</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0.0883682466</v>
      </c>
      <c r="X22" s="754">
        <f t="shared" si="14"/>
        <v>0.0867364932</v>
      </c>
      <c r="Y22" s="754">
        <f t="shared" si="14"/>
        <v>0.08510473979</v>
      </c>
      <c r="Z22" s="754">
        <f t="shared" si="14"/>
        <v>0.08347298639</v>
      </c>
      <c r="AA22" s="754">
        <f t="shared" si="14"/>
        <v>0.08184123299</v>
      </c>
      <c r="AB22" s="754">
        <f t="shared" si="14"/>
        <v>0.08020947959</v>
      </c>
      <c r="AC22" s="754">
        <f t="shared" si="14"/>
        <v>0.07857772619</v>
      </c>
      <c r="AD22" s="754">
        <f t="shared" si="14"/>
        <v>0.07694597278</v>
      </c>
      <c r="AE22" s="754">
        <f t="shared" si="14"/>
        <v>0.07531421938</v>
      </c>
      <c r="AF22" s="754">
        <f t="shared" si="14"/>
        <v>0.07368246598</v>
      </c>
      <c r="AG22" s="754">
        <f t="shared" si="14"/>
        <v>0.07205071258</v>
      </c>
      <c r="AH22" s="754">
        <f t="shared" si="14"/>
        <v>0.07041895918</v>
      </c>
      <c r="AI22" s="754">
        <f t="shared" si="14"/>
        <v>0.06878720577</v>
      </c>
      <c r="AJ22" s="754">
        <f t="shared" si="14"/>
        <v>0.06715545237</v>
      </c>
      <c r="AK22" s="754">
        <f t="shared" si="14"/>
        <v>0.06552369897</v>
      </c>
      <c r="AL22" s="754">
        <f t="shared" si="14"/>
        <v>0.06389194557</v>
      </c>
      <c r="AM22" s="754">
        <f t="shared" si="14"/>
        <v>0.06226019217</v>
      </c>
      <c r="AN22" s="754">
        <f t="shared" si="14"/>
        <v>0.06062843876</v>
      </c>
      <c r="AO22" s="754">
        <f t="shared" si="14"/>
        <v>0.05899668536</v>
      </c>
      <c r="AP22" s="754">
        <f t="shared" si="14"/>
        <v>0.05736493196</v>
      </c>
      <c r="AQ22" s="539">
        <f t="shared" si="14"/>
        <v>0.05573317856</v>
      </c>
      <c r="AR22" s="539">
        <f t="shared" si="14"/>
        <v>0.05410142516</v>
      </c>
      <c r="AS22" s="539">
        <f t="shared" si="14"/>
        <v>0.05246967175</v>
      </c>
      <c r="AT22" s="539">
        <f t="shared" si="14"/>
        <v>0.05083791835</v>
      </c>
      <c r="AU22" s="539">
        <f t="shared" si="14"/>
        <v>0.04920616495</v>
      </c>
      <c r="AV22" s="539">
        <f t="shared" si="14"/>
        <v>0.04757441155</v>
      </c>
      <c r="AW22" s="539">
        <f t="shared" si="14"/>
        <v>0.04594265814</v>
      </c>
      <c r="AX22" s="539">
        <f t="shared" si="14"/>
        <v>0.04431090474</v>
      </c>
      <c r="AY22" s="539">
        <f t="shared" si="14"/>
        <v>0.04267915134</v>
      </c>
      <c r="AZ22" s="755">
        <f>Inputs!$B$27</f>
        <v>0.04104739794</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15140</v>
      </c>
      <c r="X63" s="252">
        <f t="shared" si="45"/>
        <v>2187.1</v>
      </c>
      <c r="Y63" s="252">
        <f t="shared" si="45"/>
        <v>2008.4</v>
      </c>
      <c r="Z63" s="252">
        <f t="shared" si="45"/>
        <v>2085.1</v>
      </c>
      <c r="AA63" s="252">
        <f t="shared" si="45"/>
        <v>997.6</v>
      </c>
      <c r="AB63" s="252">
        <f t="shared" si="45"/>
        <v>1043.6</v>
      </c>
      <c r="AC63" s="252">
        <f t="shared" si="45"/>
        <v>551.8</v>
      </c>
      <c r="AD63" s="252">
        <f t="shared" si="45"/>
        <v>709</v>
      </c>
      <c r="AE63" s="252">
        <f t="shared" si="45"/>
        <v>754.9</v>
      </c>
      <c r="AF63" s="252">
        <f t="shared" si="45"/>
        <v>853.1</v>
      </c>
      <c r="AG63" s="252">
        <f t="shared" si="45"/>
        <v>90.7</v>
      </c>
      <c r="AH63" s="252">
        <f t="shared" si="45"/>
        <v>352.6</v>
      </c>
      <c r="AI63" s="252">
        <f t="shared" si="45"/>
        <v>0</v>
      </c>
      <c r="AJ63" s="252">
        <f t="shared" si="45"/>
        <v>366.9</v>
      </c>
      <c r="AK63" s="252">
        <f t="shared" si="45"/>
        <v>1033.5</v>
      </c>
      <c r="AL63" s="252">
        <f t="shared" si="45"/>
        <v>7088.1</v>
      </c>
      <c r="AM63" s="252">
        <f t="shared" si="45"/>
        <v>5027.5</v>
      </c>
      <c r="AN63" s="252">
        <f t="shared" si="45"/>
        <v>9317.2</v>
      </c>
      <c r="AO63" s="252">
        <f t="shared" si="45"/>
        <v>6852.9</v>
      </c>
      <c r="AP63" s="252">
        <f t="shared" si="45"/>
        <v>2430.3</v>
      </c>
      <c r="AQ63" s="252">
        <f t="shared" si="45"/>
        <v>249</v>
      </c>
      <c r="AR63" s="252">
        <f t="shared" si="45"/>
        <v>729.8</v>
      </c>
      <c r="AS63" s="252">
        <f t="shared" si="45"/>
        <v>729.5</v>
      </c>
      <c r="AT63" s="252">
        <f t="shared" si="45"/>
        <v>490.5</v>
      </c>
      <c r="AU63" s="252">
        <f t="shared" si="45"/>
        <v>1481.8</v>
      </c>
      <c r="AV63" s="252">
        <f t="shared" si="45"/>
        <v>1053.3</v>
      </c>
      <c r="AW63" s="252">
        <f t="shared" si="45"/>
        <v>1513.4</v>
      </c>
      <c r="AX63" s="252">
        <f t="shared" si="45"/>
        <v>0</v>
      </c>
      <c r="AY63" s="252">
        <f t="shared" si="45"/>
        <v>227.9</v>
      </c>
      <c r="AZ63" s="252">
        <f t="shared" si="45"/>
        <v>2797.3</v>
      </c>
      <c r="BA63" s="252">
        <f t="shared" ref="BA63:BB63" si="46">BA64+BA133</f>
        <v>803.2</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3230.4</v>
      </c>
      <c r="X64" s="742">
        <f t="shared" si="47"/>
        <v>490.1</v>
      </c>
      <c r="Y64" s="742">
        <f t="shared" si="47"/>
        <v>965.6</v>
      </c>
      <c r="Z64" s="742">
        <f t="shared" si="47"/>
        <v>75</v>
      </c>
      <c r="AA64" s="742">
        <f t="shared" si="47"/>
        <v>265.6</v>
      </c>
      <c r="AB64" s="742">
        <f t="shared" si="47"/>
        <v>0</v>
      </c>
      <c r="AC64" s="742">
        <f t="shared" si="47"/>
        <v>0</v>
      </c>
      <c r="AD64" s="742">
        <f t="shared" si="47"/>
        <v>0</v>
      </c>
      <c r="AE64" s="742">
        <f t="shared" si="47"/>
        <v>247.5</v>
      </c>
      <c r="AF64" s="742">
        <f t="shared" si="47"/>
        <v>762.7</v>
      </c>
      <c r="AG64" s="742">
        <f t="shared" si="47"/>
        <v>89.9</v>
      </c>
      <c r="AH64" s="742">
        <f t="shared" si="47"/>
        <v>332.6</v>
      </c>
      <c r="AI64" s="742">
        <f t="shared" si="47"/>
        <v>0</v>
      </c>
      <c r="AJ64" s="742">
        <f t="shared" si="47"/>
        <v>260</v>
      </c>
      <c r="AK64" s="742">
        <f t="shared" si="47"/>
        <v>865.4</v>
      </c>
      <c r="AL64" s="742">
        <f t="shared" si="47"/>
        <v>7071.9</v>
      </c>
      <c r="AM64" s="742">
        <f t="shared" si="47"/>
        <v>4908.2</v>
      </c>
      <c r="AN64" s="742">
        <f t="shared" si="47"/>
        <v>8143.3</v>
      </c>
      <c r="AO64" s="742">
        <f t="shared" si="47"/>
        <v>6608.3</v>
      </c>
      <c r="AP64" s="742">
        <f t="shared" si="47"/>
        <v>1872.9</v>
      </c>
      <c r="AQ64" s="742">
        <f t="shared" si="47"/>
        <v>238.8</v>
      </c>
      <c r="AR64" s="742">
        <f t="shared" si="47"/>
        <v>640</v>
      </c>
      <c r="AS64" s="742">
        <f t="shared" si="47"/>
        <v>644.4</v>
      </c>
      <c r="AT64" s="742">
        <f t="shared" si="47"/>
        <v>213.1</v>
      </c>
      <c r="AU64" s="742">
        <f t="shared" si="47"/>
        <v>1155.4</v>
      </c>
      <c r="AV64" s="742">
        <f t="shared" si="47"/>
        <v>1042.8</v>
      </c>
      <c r="AW64" s="742">
        <f t="shared" si="47"/>
        <v>985.5</v>
      </c>
      <c r="AX64" s="742">
        <f t="shared" si="47"/>
        <v>0</v>
      </c>
      <c r="AY64" s="742">
        <f t="shared" si="47"/>
        <v>0</v>
      </c>
      <c r="AZ64" s="742">
        <f t="shared" si="47"/>
        <v>2569.8</v>
      </c>
      <c r="BA64" s="742">
        <f t="shared" si="47"/>
        <v>803.2</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6.2</v>
      </c>
      <c r="W84" s="252">
        <f t="shared" si="49"/>
        <v>6.2</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7.6</v>
      </c>
      <c r="W87" s="252">
        <f t="shared" si="49"/>
        <v>7.6</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5.0</v>
      </c>
      <c r="W92" s="252">
        <f t="shared" si="49"/>
        <v>5</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37.6</v>
      </c>
      <c r="W93" s="252">
        <f t="shared" si="49"/>
        <v>37.6</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53.0</v>
      </c>
      <c r="W95" s="252">
        <f t="shared" si="49"/>
        <v>53</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10.0</v>
      </c>
      <c r="W98" s="252">
        <f t="shared" si="49"/>
        <v>10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180.0</v>
      </c>
      <c r="W99" s="252">
        <f t="shared" si="49"/>
        <v>180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15.0</v>
      </c>
      <c r="W100" s="252">
        <f t="shared" si="49"/>
        <v>15</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12.0</v>
      </c>
      <c r="W105" s="252">
        <f t="shared" si="49"/>
        <v>12</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675.0</v>
      </c>
      <c r="W108" s="252">
        <f t="shared" si="49"/>
        <v>675</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339.6</v>
      </c>
      <c r="W110" s="252">
        <f t="shared" si="49"/>
        <v>339.6</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290.0</v>
      </c>
      <c r="W111" s="252">
        <f t="shared" si="49"/>
        <v>290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351.0</v>
      </c>
      <c r="W112" s="252">
        <f t="shared" si="49"/>
        <v>351</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25.5</v>
      </c>
      <c r="W114" s="252">
        <f t="shared" si="49"/>
        <v>25.5</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28.8</v>
      </c>
      <c r="W115" s="252">
        <f t="shared" si="49"/>
        <v>28.8</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549.6</v>
      </c>
      <c r="W118" s="252">
        <f t="shared" si="49"/>
        <v>549.6</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159.5</v>
      </c>
      <c r="W119" s="252">
        <f t="shared" si="49"/>
        <v>159.5</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230.3</v>
      </c>
      <c r="W120" s="252">
        <f t="shared" si="49"/>
        <v>230.3</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254.7</v>
      </c>
      <c r="W121" s="252">
        <f t="shared" si="49"/>
        <v>254.7</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490.1</v>
      </c>
      <c r="W122" s="252">
        <f t="shared" si="49"/>
        <v>0</v>
      </c>
      <c r="X122" s="252">
        <f t="shared" ref="X122:BB122" si="105">IF(AND(X$190-$A122&gt;$V$44,SUM($W122:W122)&lt;&gt;$V122),$V122,0)</f>
        <v>490.1</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965.6</v>
      </c>
      <c r="W123" s="252">
        <f t="shared" si="49"/>
        <v>0</v>
      </c>
      <c r="X123" s="252">
        <f t="shared" ref="X123:BB123" si="106">IF(AND(X$190-$A123&gt;$V$44,SUM($W123:W123)&lt;&gt;$V123),$V123,0)</f>
        <v>0</v>
      </c>
      <c r="Y123" s="252">
        <f t="shared" si="106"/>
        <v>965.6</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75.0</v>
      </c>
      <c r="W124" s="252">
        <f t="shared" si="49"/>
        <v>0</v>
      </c>
      <c r="X124" s="252">
        <f t="shared" ref="X124:BB124" si="107">IF(AND(X$190-$A124&gt;$V$44,SUM($W124:W124)&lt;&gt;$V124),$V124,0)</f>
        <v>0</v>
      </c>
      <c r="Y124" s="252">
        <f t="shared" si="107"/>
        <v>0</v>
      </c>
      <c r="Z124" s="252">
        <f t="shared" si="107"/>
        <v>75</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265.6</v>
      </c>
      <c r="W125" s="252">
        <f t="shared" si="49"/>
        <v>0</v>
      </c>
      <c r="X125" s="252">
        <f t="shared" ref="X125:BB125" si="108">IF(AND(X$190-$A125&gt;$V$44,SUM($W125:W125)&lt;&gt;$V125),$V125,0)</f>
        <v>0</v>
      </c>
      <c r="Y125" s="252">
        <f t="shared" si="108"/>
        <v>0</v>
      </c>
      <c r="Z125" s="252">
        <f t="shared" si="108"/>
        <v>0</v>
      </c>
      <c r="AA125" s="252">
        <f t="shared" si="108"/>
        <v>265.6</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247.5</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247.5</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762.7</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762.7</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89.9</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89.9</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332.6</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332.6</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260.0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260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865.4</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865.4</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7071.9</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7071.9</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4908.2</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4908.2</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8143.3</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8143.3</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6608.3</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6608.3</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1872.9</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1872.9</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238.8</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238.8</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640.0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640</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644.4</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644.4</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213.1</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213.1</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1155.4</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1155.4</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1042.8</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1042.8</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985.5</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985.5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2569.8</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2569.8</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803.2</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803.2</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2461.5</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3503.747031749772</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763.4470317497689</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1238.947031749769</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348.3470317497704</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538.9470317497689</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273.3470317497704</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273.3470317497704</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273.3470317497704</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520.8470317497704</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1036.0470317497675</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363.24703174977185</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605.9470317497689</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273.3470317497704</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533.3470317497704</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1138.7470317497718</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7345.247031749772</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5181.5470317497675</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8416.647031749773</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6881.647031749773</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2146.247031749772</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512.1470317497733</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913.3470317497704</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917.7470317497718</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486.44703174976894</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1428.7470317497718</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1316.1470317497733</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1258.8470317497704</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273.3470317497704</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273.3470317497704</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2843.1470317498606</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11909.6</v>
      </c>
      <c r="X189" s="742">
        <f t="shared" si="170"/>
        <v>1697</v>
      </c>
      <c r="Y189" s="742">
        <f t="shared" si="170"/>
        <v>1042.8</v>
      </c>
      <c r="Z189" s="742">
        <f t="shared" si="170"/>
        <v>2010.1</v>
      </c>
      <c r="AA189" s="742">
        <f t="shared" si="170"/>
        <v>732</v>
      </c>
      <c r="AB189" s="742">
        <f t="shared" si="170"/>
        <v>1043.6</v>
      </c>
      <c r="AC189" s="742">
        <f t="shared" si="170"/>
        <v>551.8</v>
      </c>
      <c r="AD189" s="742">
        <f t="shared" si="170"/>
        <v>709</v>
      </c>
      <c r="AE189" s="742">
        <f t="shared" si="170"/>
        <v>507.4</v>
      </c>
      <c r="AF189" s="742">
        <f t="shared" si="170"/>
        <v>90.4</v>
      </c>
      <c r="AG189" s="742">
        <f t="shared" si="170"/>
        <v>0.8</v>
      </c>
      <c r="AH189" s="742">
        <f t="shared" si="170"/>
        <v>20</v>
      </c>
      <c r="AI189" s="742">
        <f t="shared" si="170"/>
        <v>0</v>
      </c>
      <c r="AJ189" s="742">
        <f t="shared" si="170"/>
        <v>106.9</v>
      </c>
      <c r="AK189" s="742">
        <f t="shared" si="170"/>
        <v>168.1</v>
      </c>
      <c r="AL189" s="742">
        <f t="shared" si="170"/>
        <v>16.2</v>
      </c>
      <c r="AM189" s="742">
        <f t="shared" si="170"/>
        <v>119.3</v>
      </c>
      <c r="AN189" s="742">
        <f t="shared" si="170"/>
        <v>1173.9</v>
      </c>
      <c r="AO189" s="742">
        <f t="shared" si="170"/>
        <v>244.6</v>
      </c>
      <c r="AP189" s="742">
        <f t="shared" si="170"/>
        <v>557.4</v>
      </c>
      <c r="AQ189" s="742">
        <f t="shared" si="170"/>
        <v>10.2</v>
      </c>
      <c r="AR189" s="742">
        <f t="shared" si="170"/>
        <v>89.8</v>
      </c>
      <c r="AS189" s="742">
        <f t="shared" si="170"/>
        <v>85.1</v>
      </c>
      <c r="AT189" s="742">
        <f t="shared" si="170"/>
        <v>277.4</v>
      </c>
      <c r="AU189" s="742">
        <f t="shared" si="170"/>
        <v>326.4</v>
      </c>
      <c r="AV189" s="742">
        <f t="shared" si="170"/>
        <v>10.5</v>
      </c>
      <c r="AW189" s="742">
        <f t="shared" si="170"/>
        <v>527.9</v>
      </c>
      <c r="AX189" s="742">
        <f t="shared" si="170"/>
        <v>0</v>
      </c>
      <c r="AY189" s="742">
        <f t="shared" si="170"/>
        <v>227.9</v>
      </c>
      <c r="AZ189" s="742">
        <f t="shared" si="170"/>
        <v>227.5</v>
      </c>
      <c r="BA189" s="742">
        <f t="shared" si="170"/>
        <v>955.3</v>
      </c>
      <c r="BB189" s="742">
        <f t="shared" si="170"/>
        <v>0.8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38.0</v>
      </c>
      <c r="W211" s="252">
        <f t="shared" si="172"/>
        <v>38</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86.0</v>
      </c>
      <c r="W213" s="252">
        <f t="shared" si="172"/>
        <v>86</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98.0</v>
      </c>
      <c r="W214" s="252">
        <f t="shared" si="172"/>
        <v>98</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40.0</v>
      </c>
      <c r="W215" s="252">
        <f t="shared" si="172"/>
        <v>40</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98.0</v>
      </c>
      <c r="W216" s="252">
        <f t="shared" si="172"/>
        <v>98</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323.5</v>
      </c>
      <c r="W217" s="252">
        <f t="shared" si="172"/>
        <v>323.5</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2">
        <f t="shared" si="172"/>
        <v>0</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924.2</v>
      </c>
      <c r="W219" s="252">
        <f t="shared" si="172"/>
        <v>924.2</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225.3</v>
      </c>
      <c r="W220" s="252">
        <f t="shared" si="172"/>
        <v>225.3</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668.2</v>
      </c>
      <c r="W221" s="252">
        <f t="shared" si="172"/>
        <v>668.2</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299.2</v>
      </c>
      <c r="W222" s="252">
        <f t="shared" si="172"/>
        <v>299.2</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353.0</v>
      </c>
      <c r="W223" s="252">
        <f t="shared" si="172"/>
        <v>353</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508.8</v>
      </c>
      <c r="W224" s="252">
        <f t="shared" si="172"/>
        <v>508.8</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370.4</v>
      </c>
      <c r="W225" s="252">
        <f t="shared" si="172"/>
        <v>370.4</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945.9</v>
      </c>
      <c r="W226" s="252">
        <f t="shared" si="172"/>
        <v>945.9</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920.1</v>
      </c>
      <c r="W227" s="252">
        <f t="shared" si="172"/>
        <v>920.1</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759.4</v>
      </c>
      <c r="W228" s="252">
        <f t="shared" si="172"/>
        <v>759.4</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1282.0</v>
      </c>
      <c r="W229" s="252">
        <f t="shared" si="172"/>
        <v>1282</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387.0</v>
      </c>
      <c r="W230" s="252">
        <f t="shared" si="172"/>
        <v>387</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2259.8</v>
      </c>
      <c r="W231" s="252">
        <f t="shared" si="172"/>
        <v>2259.8</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1322.8</v>
      </c>
      <c r="W232" s="252">
        <f t="shared" si="172"/>
        <v>1322.8</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1697.0</v>
      </c>
      <c r="W233" s="252">
        <f t="shared" si="172"/>
        <v>0</v>
      </c>
      <c r="X233" s="252">
        <f t="shared" ref="X233:BB233" si="214">IF(AND(X$190-$A233&gt;$V$48,SUM($W233:W233)&lt;&gt;$V233),$V233,0)</f>
        <v>1697</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1042.8</v>
      </c>
      <c r="W234" s="252">
        <f t="shared" si="172"/>
        <v>0</v>
      </c>
      <c r="X234" s="252">
        <f t="shared" ref="X234:BB234" si="215">IF(AND(X$190-$A234&gt;$V$48,SUM($W234:W234)&lt;&gt;$V234),$V234,0)</f>
        <v>0</v>
      </c>
      <c r="Y234" s="252">
        <f t="shared" si="215"/>
        <v>1042.8</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2010.1</v>
      </c>
      <c r="W235" s="252">
        <f t="shared" si="172"/>
        <v>0</v>
      </c>
      <c r="X235" s="252">
        <f t="shared" ref="X235:BB235" si="216">IF(AND(X$190-$A235&gt;$V$48,SUM($W235:W235)&lt;&gt;$V235),$V235,0)</f>
        <v>0</v>
      </c>
      <c r="Y235" s="252">
        <f t="shared" si="216"/>
        <v>0</v>
      </c>
      <c r="Z235" s="252">
        <f t="shared" si="216"/>
        <v>2010.1</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732.0</v>
      </c>
      <c r="W236" s="252">
        <f t="shared" si="172"/>
        <v>0</v>
      </c>
      <c r="X236" s="252">
        <f t="shared" ref="X236:BB236" si="217">IF(AND(X$190-$A236&gt;$V$48,SUM($W236:W236)&lt;&gt;$V236),$V236,0)</f>
        <v>0</v>
      </c>
      <c r="Y236" s="252">
        <f t="shared" si="217"/>
        <v>0</v>
      </c>
      <c r="Z236" s="252">
        <f t="shared" si="217"/>
        <v>0</v>
      </c>
      <c r="AA236" s="252">
        <f t="shared" si="217"/>
        <v>732</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1043.6</v>
      </c>
      <c r="W237" s="252">
        <f t="shared" si="172"/>
        <v>0</v>
      </c>
      <c r="X237" s="252">
        <f t="shared" ref="X237:BB237" si="218">IF(AND(X$190-$A237&gt;$V$48,SUM($W237:W237)&lt;&gt;$V237),$V237,0)</f>
        <v>0</v>
      </c>
      <c r="Y237" s="252">
        <f t="shared" si="218"/>
        <v>0</v>
      </c>
      <c r="Z237" s="252">
        <f t="shared" si="218"/>
        <v>0</v>
      </c>
      <c r="AA237" s="252">
        <f t="shared" si="218"/>
        <v>0</v>
      </c>
      <c r="AB237" s="252">
        <f t="shared" si="218"/>
        <v>1043.6</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551.8</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551.8</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709.0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709</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507.4</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507.4</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90.4</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90.4</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0.8</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0.8</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20.0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20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106.9</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106.9</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168.1</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168.1</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16.2</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16.2</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119.3</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119.3</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1173.9</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1173.9</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244.6</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244.6</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557.4</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557.4</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10.2</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10.2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89.8</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89.8</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85.1</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85.1</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277.4</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277.4</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326.4</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326.4</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10.5</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10.5</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527.9</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527.9</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227.9</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227.9</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227.5</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227.5</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955.3</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955.3</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0.8</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0.8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0.0</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666.5</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443.0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273.3</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170.0</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263.6</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15.8</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917.7</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350.1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345.8</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458.6</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79.6</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977.4</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943.0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242.5</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785.5</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12005.57992371745</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1792.979923717452</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1138.7799237174513</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2106.0799237174506</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827.979923717452</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1139.5799237174506</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647.7799237174513</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804.979923717452</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603.3799237174535</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186.3799237174535</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96.77992371745495</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115.97992371745204</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95.97992371745204</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202.8799237174535</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264.0799237174506</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112.17992371744913</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215.27992371745495</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1269.8799237174535</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340.5799237174506</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653.3799237174535</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106.17992371744913</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185.77992371745495</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181.07992371745058</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373.3799237174535</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422.3799237174535</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106.47992371745204</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623.8799237174535</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95.97992371745204</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323.8799237174535</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323.4799237174957</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34.3</v>
      </c>
      <c r="AC42" s="235">
        <f t="shared" si="16"/>
        <v>75</v>
      </c>
      <c r="AD42" s="235">
        <f t="shared" si="16"/>
        <v>0</v>
      </c>
      <c r="AE42" s="235">
        <f t="shared" si="16"/>
        <v>752.5</v>
      </c>
      <c r="AF42" s="235">
        <f t="shared" si="16"/>
        <v>167.7</v>
      </c>
      <c r="AG42" s="235">
        <f t="shared" si="16"/>
        <v>200.5</v>
      </c>
      <c r="AH42" s="235">
        <f t="shared" si="16"/>
        <v>0</v>
      </c>
      <c r="AI42" s="235">
        <f t="shared" si="16"/>
        <v>560.8</v>
      </c>
      <c r="AJ42" s="235">
        <f t="shared" si="16"/>
        <v>861.3</v>
      </c>
      <c r="AK42" s="235">
        <f t="shared" si="16"/>
        <v>1752.3</v>
      </c>
      <c r="AL42" s="235">
        <f t="shared" si="16"/>
        <v>3063.5</v>
      </c>
      <c r="AM42" s="235">
        <f t="shared" si="16"/>
        <v>2013.4</v>
      </c>
      <c r="AN42" s="235">
        <f t="shared" si="16"/>
        <v>578.6</v>
      </c>
      <c r="AO42" s="235">
        <f t="shared" si="16"/>
        <v>460.3</v>
      </c>
      <c r="AP42" s="235">
        <f t="shared" si="16"/>
        <v>1592.6</v>
      </c>
      <c r="AQ42" s="235">
        <f t="shared" si="16"/>
        <v>150</v>
      </c>
      <c r="AR42" s="235">
        <f t="shared" si="16"/>
        <v>1991</v>
      </c>
      <c r="AS42" s="235">
        <f t="shared" si="16"/>
        <v>3418.8</v>
      </c>
      <c r="AT42" s="235">
        <f t="shared" si="16"/>
        <v>2517.1</v>
      </c>
      <c r="AU42" s="235">
        <f t="shared" si="16"/>
        <v>2108.1</v>
      </c>
      <c r="AV42" s="235">
        <f t="shared" si="16"/>
        <v>1889.5</v>
      </c>
      <c r="AW42" s="235">
        <f t="shared" si="16"/>
        <v>0</v>
      </c>
      <c r="AX42" s="235">
        <f t="shared" si="16"/>
        <v>0</v>
      </c>
      <c r="AY42" s="235">
        <f t="shared" si="16"/>
        <v>131.5124976</v>
      </c>
      <c r="AZ42" s="235">
        <f t="shared" si="16"/>
        <v>131.5124976</v>
      </c>
      <c r="BA42" s="235">
        <f t="shared" si="16"/>
        <v>131.5124976</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34.3</v>
      </c>
      <c r="W112" s="252">
        <f t="shared" si="18"/>
        <v>0</v>
      </c>
      <c r="X112" s="252">
        <f t="shared" ref="X112:BA112" si="86">IF(AND(X$43-$A112&gt;$V$30,SUM($W112:W112)&lt;&gt;$V112),$V112,0)</f>
        <v>0</v>
      </c>
      <c r="Y112" s="252">
        <f t="shared" si="86"/>
        <v>0</v>
      </c>
      <c r="Z112" s="252">
        <f t="shared" si="86"/>
        <v>0</v>
      </c>
      <c r="AA112" s="252">
        <f t="shared" si="86"/>
        <v>0</v>
      </c>
      <c r="AB112" s="252">
        <f t="shared" si="86"/>
        <v>34.3</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75.0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75</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752.5</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752.5</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167.7</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167.7</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200.5</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200.5</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560.8</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560.8</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861.3</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861.3</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1752.3</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1752.3</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3063.5</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3063.5</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2013.4</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2013.4</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578.6</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578.6</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460.3</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460.3</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1592.6</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1592.6</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150.0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150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1991.0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1991</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3418.8</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3418.8</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2517.1</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2517.1</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2108.1</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2108.1</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1889.5</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1889.5</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131.5124975834624</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131.5124976</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131.51249758346603</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131.5124976</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131.5124975834624</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131.5124976</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131.5124975834624</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131.5124975834624</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165.8124975834653</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206.5124975834624</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131.5124975834624</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884.0124975834624</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299.21249758346676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332.0124975834624</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131.5124975834624</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692.3124975834617</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992.8124975834653</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1883.8124975834617</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3195.0124975834624</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2144.9124975834675</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710.1124975834609</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591.8124975834617</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1724.112497583461</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281.51249758346603</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2122.5124975834624</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3550.3124975834617</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2648.612497583461</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2239.6124975834646</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2021.0124975834624</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131.5124975834624</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131.5124975834624</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263.0249951669284</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263.0249951669284</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0</v>
      </c>
      <c r="AL51" s="252">
        <f t="shared" si="20"/>
        <v>13.9</v>
      </c>
      <c r="AM51" s="252">
        <f t="shared" si="20"/>
        <v>30</v>
      </c>
      <c r="AN51" s="252">
        <f t="shared" si="20"/>
        <v>32</v>
      </c>
      <c r="AO51" s="252">
        <f t="shared" si="20"/>
        <v>50.7</v>
      </c>
      <c r="AP51" s="252">
        <f t="shared" si="20"/>
        <v>54.5</v>
      </c>
      <c r="AQ51" s="252">
        <f t="shared" si="20"/>
        <v>139.3</v>
      </c>
      <c r="AR51" s="252">
        <f t="shared" si="20"/>
        <v>266</v>
      </c>
      <c r="AS51" s="252">
        <f t="shared" si="20"/>
        <v>648.1</v>
      </c>
      <c r="AT51" s="252">
        <f t="shared" si="20"/>
        <v>708.6</v>
      </c>
      <c r="AU51" s="252">
        <f t="shared" si="20"/>
        <v>0</v>
      </c>
      <c r="AV51" s="252">
        <f t="shared" si="20"/>
        <v>0</v>
      </c>
      <c r="AW51" s="253">
        <f t="shared" si="20"/>
        <v>953.7378499</v>
      </c>
      <c r="AX51" s="253">
        <f t="shared" si="20"/>
        <v>953.7378499</v>
      </c>
      <c r="AY51" s="253">
        <f t="shared" si="20"/>
        <v>953.7378499</v>
      </c>
      <c r="AZ51" s="253">
        <f t="shared" si="20"/>
        <v>953.7378499</v>
      </c>
      <c r="BA51" s="253">
        <f t="shared" si="20"/>
        <v>953.7378499</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13.9</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13.9</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30.0</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30</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32.0</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32</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50.7</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50.7</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54.5</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54.5</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139.3</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139.3</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266.0</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266</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648.1</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648.1</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708.6</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708.6</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953.7378499463798</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953.7378499</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953.7378499463798</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953.7378499</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953.7378499463803</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953.7378499</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953.7378499463803</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953.7378499</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953.7378499463803</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953.7378499</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953.7378499463803</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953.7378499463794</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953.7378499463794</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953.7378499463794</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953.7378499463794</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953.7378499463794</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953.7378499463794</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953.7378499463794</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953.7378499463794</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953.7378499463812</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967.637849946379</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983.7378499463812</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985.7378499463812</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1004.4378499463819</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1008.2378499463812</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1093.0378499463804</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1219.7378499463812</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1601.8378499463797</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1662.3378499463797</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953.7378499463812</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953.7378499463812</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1907.4756998927623</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1907.4756998927623</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1907.4756998927623</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1907.4756998927478</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114.21454618115632</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114.21454618115632</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114.21454618115632</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114.21454618115632</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114.21454618115627</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114.21454618115627</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114.21454618115627</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114.21454618115627</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114.21454618115627</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114.21454618115627</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114.21454618115627</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114.21454618115627</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114.21454618115627</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114.21454618115627</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114.21454618115627</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114.21454618115627</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114.21454618115627</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114.21454618115649</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114.21454618115649</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114.21454618115649</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114.21454618115649</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114.21454618115649</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114.21454618115649</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114.21454618115649</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114.21454618115649</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114.21454618115649</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114.21454618115649</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114.21454618115649</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114.21454618115649</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114.21454618115513</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1354.3</v>
      </c>
      <c r="BA46" s="252">
        <f t="shared" si="30"/>
        <v>1354.3</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1354.3</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1354.3</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1354.3</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1354.3</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1215.0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1215.0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2">
        <f t="shared" ref="W38:W158" si="23">IF(W$37-$A38&gt;$V$25,$V38,0)</f>
        <v>0</v>
      </c>
      <c r="X38" s="252">
        <f t="shared" ref="X38:BA38" si="22">IF(AND(X$37-$A38&gt;$V$25,SUM($W38:W38)&lt;&gt;$V38),$V38,0)</f>
        <v>0</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4.8</v>
      </c>
      <c r="W39" s="252">
        <f t="shared" si="23"/>
        <v>0</v>
      </c>
      <c r="X39" s="252">
        <f t="shared" ref="X39:BA39" si="24">IF(AND(X$37-$A39&gt;$V$25,SUM($W39:W39)&lt;&gt;$V39),$V39,0)</f>
        <v>0</v>
      </c>
      <c r="Y39" s="252">
        <f t="shared" si="24"/>
        <v>4.8</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12.0</v>
      </c>
      <c r="W40" s="252">
        <f t="shared" si="23"/>
        <v>0</v>
      </c>
      <c r="X40" s="252">
        <f t="shared" ref="X40:BA40" si="25">IF(AND(X$37-$A40&gt;$V$25,SUM($W40:W40)&lt;&gt;$V40),$V40,0)</f>
        <v>0</v>
      </c>
      <c r="Y40" s="252">
        <f t="shared" si="25"/>
        <v>0</v>
      </c>
      <c r="Z40" s="252">
        <f t="shared" si="25"/>
        <v>12</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51.6</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51.6</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18.0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18</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108.0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108</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50.8</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50.8</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50.8</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50.8</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18.3</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18.3</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93.6</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93.6</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0.0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41.8</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41.8</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31.5</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31.5</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0.0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52.0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81.0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66.0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1.5</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0.0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0.0</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0.0</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14.0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2.8</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1.3</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24408976.12</v>
      </c>
      <c r="C2" s="160">
        <f>C3*1000*'Inflation GDP Population'!C$18/'Inflation GDP Population'!$S$18</f>
        <v>24944366.46</v>
      </c>
      <c r="D2" s="160">
        <f>D3*1000*'Inflation GDP Population'!D$18/'Inflation GDP Population'!$S$18</f>
        <v>25338923.34</v>
      </c>
      <c r="E2" s="160">
        <f>E3*1000*'Inflation GDP Population'!E$18/'Inflation GDP Population'!$S$18</f>
        <v>25809498.54</v>
      </c>
      <c r="F2" s="160">
        <f>F3*1000*'Inflation GDP Population'!F$18/'Inflation GDP Population'!$S$18</f>
        <v>26504341.93</v>
      </c>
      <c r="G2" s="160">
        <f>G3*1000*'Inflation GDP Population'!G$18/'Inflation GDP Population'!$S$18</f>
        <v>27329928.22</v>
      </c>
      <c r="H2" s="160">
        <f>H3*1000*'Inflation GDP Population'!H$18/'Inflation GDP Population'!$S$18</f>
        <v>28156989.84</v>
      </c>
      <c r="I2" s="160">
        <f>I3*1000*'Inflation GDP Population'!I$18/'Inflation GDP Population'!$S$18</f>
        <v>28913372.86</v>
      </c>
      <c r="J2" s="160">
        <f>J3*1000*'Inflation GDP Population'!J$18/'Inflation GDP Population'!$S$18</f>
        <v>29475775.13</v>
      </c>
      <c r="K2" s="160">
        <f>K3*1000*'Inflation GDP Population'!K$18/'Inflation GDP Population'!$S$18</f>
        <v>29700479.74</v>
      </c>
      <c r="L2" s="160">
        <f>L3*1000*'Inflation GDP Population'!L$18/'Inflation GDP Population'!$S$18</f>
        <v>30046565.42</v>
      </c>
      <c r="M2" s="160">
        <f>M3*1000*'Inflation GDP Population'!M$18/'Inflation GDP Population'!$S$18</f>
        <v>30674212.52</v>
      </c>
      <c r="N2" s="160">
        <f>N3*1000*'Inflation GDP Population'!N$18/'Inflation GDP Population'!$S$18</f>
        <v>31262495.12</v>
      </c>
      <c r="O2" s="160">
        <f>O3*1000*'Inflation GDP Population'!O$18/'Inflation GDP Population'!$S$18</f>
        <v>31811129.69</v>
      </c>
      <c r="P2" s="160">
        <f>P3*1000*'Inflation GDP Population'!P$18/'Inflation GDP Population'!$S$18</f>
        <v>32399750.86</v>
      </c>
      <c r="Q2" s="160">
        <f>Q3*1000*'Inflation GDP Population'!Q$18/'Inflation GDP Population'!$S$18</f>
        <v>32737142.93</v>
      </c>
      <c r="R2" s="160">
        <f>R3*1000*'Inflation GDP Population'!R$18/'Inflation GDP Population'!$S$18</f>
        <v>33076063.37</v>
      </c>
      <c r="S2" s="160">
        <f>S3*1000*'Inflation GDP Population'!S$18/'Inflation GDP Population'!$S$18</f>
        <v>33699090.69</v>
      </c>
      <c r="T2" s="160">
        <f>T3*1000*'Inflation GDP Population'!T$18/'Inflation GDP Population'!$S$18</f>
        <v>34519983.89</v>
      </c>
      <c r="U2" s="160">
        <f>U3*1000*'Inflation GDP Population'!U$18/'Inflation GDP Population'!$S$18</f>
        <v>35193433.39</v>
      </c>
      <c r="V2" s="161">
        <f>V3*1000*'Inflation GDP Population'!V$18/'Inflation GDP Population'!$S$18</f>
        <v>35880021.19</v>
      </c>
      <c r="W2" s="160">
        <f>W3*1000*'Inflation GDP Population'!W$18/'Inflation GDP Population'!$S$18</f>
        <v>36580003.62</v>
      </c>
      <c r="X2" s="160">
        <f>X3*1000*'Inflation GDP Population'!X$18/'Inflation GDP Population'!$S$18</f>
        <v>37293641.98</v>
      </c>
      <c r="Y2" s="160">
        <f>Y3*1000*'Inflation GDP Population'!Y$18/'Inflation GDP Population'!$S$18</f>
        <v>38021202.7</v>
      </c>
      <c r="Z2" s="160">
        <f>Z3*1000*'Inflation GDP Population'!Z$18/'Inflation GDP Population'!$S$18</f>
        <v>38762957.38</v>
      </c>
      <c r="AA2" s="160">
        <f>AA3*1000*'Inflation GDP Population'!AA$18/'Inflation GDP Population'!$S$18</f>
        <v>39519182.94</v>
      </c>
      <c r="AB2" s="160">
        <f>AB3*1000*'Inflation GDP Population'!AB$18/'Inflation GDP Population'!$S$18</f>
        <v>40290161.68</v>
      </c>
      <c r="AC2" s="160">
        <f>AC3*1000*'Inflation GDP Population'!AC$18/'Inflation GDP Population'!$S$18</f>
        <v>41076181.43</v>
      </c>
      <c r="AD2" s="160">
        <f>AD3*1000*'Inflation GDP Population'!AD$18/'Inflation GDP Population'!$S$18</f>
        <v>41877535.61</v>
      </c>
      <c r="AE2" s="160">
        <f>AE3*1000*'Inflation GDP Population'!AE$18/'Inflation GDP Population'!$S$18</f>
        <v>42694523.4</v>
      </c>
      <c r="AF2" s="160">
        <f>AF3*1000*'Inflation GDP Population'!AF$18/'Inflation GDP Population'!$S$18</f>
        <v>43527449.77</v>
      </c>
      <c r="AG2" s="160">
        <f>AG3*1000*'Inflation GDP Population'!AG$18/'Inflation GDP Population'!$S$18</f>
        <v>44376625.69</v>
      </c>
      <c r="AH2" s="160">
        <f>AH3*1000*'Inflation GDP Population'!AH$18/'Inflation GDP Population'!$S$18</f>
        <v>45242368.16</v>
      </c>
      <c r="AI2" s="160">
        <f>AI3*1000*'Inflation GDP Population'!AI$18/'Inflation GDP Population'!$S$18</f>
        <v>46125000.38</v>
      </c>
      <c r="AJ2" s="160">
        <f>AJ3*1000*'Inflation GDP Population'!AJ$18/'Inflation GDP Population'!$S$18</f>
        <v>47024851.85</v>
      </c>
      <c r="AK2" s="160">
        <f>AK3*1000*'Inflation GDP Population'!AK$18/'Inflation GDP Population'!$S$18</f>
        <v>47942258.49</v>
      </c>
      <c r="AL2" s="160">
        <f>AL3*1000*'Inflation GDP Population'!AL$18/'Inflation GDP Population'!$S$18</f>
        <v>48877562.8</v>
      </c>
      <c r="AM2" s="160">
        <f>AM3*1000*'Inflation GDP Population'!AM$18/'Inflation GDP Population'!$S$18</f>
        <v>49831113.94</v>
      </c>
      <c r="AN2" s="160">
        <f>AN3*1000*'Inflation GDP Population'!AN$18/'Inflation GDP Population'!$S$18</f>
        <v>50803267.88</v>
      </c>
      <c r="AO2" s="160">
        <f>AO3*1000*'Inflation GDP Population'!AO$18/'Inflation GDP Population'!$S$18</f>
        <v>51794387.55</v>
      </c>
      <c r="AP2" s="160">
        <f>AP3*1000*'Inflation GDP Population'!AP$18/'Inflation GDP Population'!$S$18</f>
        <v>52804842.95</v>
      </c>
      <c r="AQ2" s="160">
        <f>AQ3*1000*'Inflation GDP Population'!AQ$18/'Inflation GDP Population'!$S$18</f>
        <v>53835011.29</v>
      </c>
      <c r="AR2" s="160">
        <f>AR3*1000*'Inflation GDP Population'!AR$18/'Inflation GDP Population'!$S$18</f>
        <v>54885277.17</v>
      </c>
      <c r="AS2" s="160">
        <f>AS3*1000*'Inflation GDP Population'!AS$18/'Inflation GDP Population'!$S$18</f>
        <v>55956032.65</v>
      </c>
      <c r="AT2" s="160">
        <f>AT3*1000*'Inflation GDP Population'!AT$18/'Inflation GDP Population'!$S$18</f>
        <v>57047677.48</v>
      </c>
      <c r="AU2" s="160">
        <f>AU3*1000*'Inflation GDP Population'!AU$18/'Inflation GDP Population'!$S$18</f>
        <v>58160619.18</v>
      </c>
      <c r="AV2" s="160">
        <f>AV3*1000*'Inflation GDP Population'!AV$18/'Inflation GDP Population'!$S$18</f>
        <v>59295273.23</v>
      </c>
      <c r="AW2" s="160">
        <f>AW3*1000*'Inflation GDP Population'!AW$18/'Inflation GDP Population'!$S$18</f>
        <v>60452063.22</v>
      </c>
      <c r="AX2" s="160">
        <f>AX3*1000*'Inflation GDP Population'!AX$18/'Inflation GDP Population'!$S$18</f>
        <v>61631420.99</v>
      </c>
      <c r="AY2" s="160">
        <f>AY3*1000*'Inflation GDP Population'!AY$18/'Inflation GDP Population'!$S$18</f>
        <v>62833786.82</v>
      </c>
      <c r="AZ2" s="160">
        <f>AZ3*1000*'Inflation GDP Population'!AZ$18/'Inflation GDP Population'!$S$18</f>
        <v>64059609.58</v>
      </c>
    </row>
    <row r="3" ht="15.0" customHeight="1">
      <c r="A3" s="541" t="s">
        <v>1125</v>
      </c>
      <c r="B3" s="792">
        <f t="shared" ref="B3:U3" si="1">C3</f>
        <v>33699.09069</v>
      </c>
      <c r="C3" s="792">
        <f t="shared" si="1"/>
        <v>33699.09069</v>
      </c>
      <c r="D3" s="792">
        <f t="shared" si="1"/>
        <v>33699.09069</v>
      </c>
      <c r="E3" s="792">
        <f t="shared" si="1"/>
        <v>33699.09069</v>
      </c>
      <c r="F3" s="792">
        <f t="shared" si="1"/>
        <v>33699.09069</v>
      </c>
      <c r="G3" s="792">
        <f t="shared" si="1"/>
        <v>33699.09069</v>
      </c>
      <c r="H3" s="792">
        <f t="shared" si="1"/>
        <v>33699.09069</v>
      </c>
      <c r="I3" s="792">
        <f t="shared" si="1"/>
        <v>33699.09069</v>
      </c>
      <c r="J3" s="792">
        <f t="shared" si="1"/>
        <v>33699.09069</v>
      </c>
      <c r="K3" s="792">
        <f t="shared" si="1"/>
        <v>33699.09069</v>
      </c>
      <c r="L3" s="792">
        <f t="shared" si="1"/>
        <v>33699.09069</v>
      </c>
      <c r="M3" s="792">
        <f t="shared" si="1"/>
        <v>33699.09069</v>
      </c>
      <c r="N3" s="792">
        <f t="shared" si="1"/>
        <v>33699.09069</v>
      </c>
      <c r="O3" s="792">
        <f t="shared" si="1"/>
        <v>33699.09069</v>
      </c>
      <c r="P3" s="792">
        <f t="shared" si="1"/>
        <v>33699.09069</v>
      </c>
      <c r="Q3" s="792">
        <f t="shared" si="1"/>
        <v>33699.09069</v>
      </c>
      <c r="R3" s="792">
        <f t="shared" si="1"/>
        <v>33699.09069</v>
      </c>
      <c r="S3" s="792">
        <f t="shared" si="1"/>
        <v>33699.09069</v>
      </c>
      <c r="T3" s="792">
        <f t="shared" si="1"/>
        <v>33699.09069</v>
      </c>
      <c r="U3" s="792">
        <f t="shared" si="1"/>
        <v>33699.09069</v>
      </c>
      <c r="V3" s="842">
        <f>Inputs!$H$25</f>
        <v>33699.09069</v>
      </c>
      <c r="W3" s="827">
        <f t="shared" ref="W3:AY3" si="2">V$3+($AZ$3-$V$3)/($AZ$1-$V$1)</f>
        <v>33699.09069</v>
      </c>
      <c r="X3" s="827">
        <f t="shared" si="2"/>
        <v>33699.09069</v>
      </c>
      <c r="Y3" s="827">
        <f t="shared" si="2"/>
        <v>33699.09069</v>
      </c>
      <c r="Z3" s="827">
        <f t="shared" si="2"/>
        <v>33699.09069</v>
      </c>
      <c r="AA3" s="827">
        <f t="shared" si="2"/>
        <v>33699.09069</v>
      </c>
      <c r="AB3" s="827">
        <f t="shared" si="2"/>
        <v>33699.09069</v>
      </c>
      <c r="AC3" s="827">
        <f t="shared" si="2"/>
        <v>33699.09069</v>
      </c>
      <c r="AD3" s="827">
        <f t="shared" si="2"/>
        <v>33699.09069</v>
      </c>
      <c r="AE3" s="827">
        <f t="shared" si="2"/>
        <v>33699.09069</v>
      </c>
      <c r="AF3" s="827">
        <f t="shared" si="2"/>
        <v>33699.09069</v>
      </c>
      <c r="AG3" s="827">
        <f t="shared" si="2"/>
        <v>33699.09069</v>
      </c>
      <c r="AH3" s="827">
        <f t="shared" si="2"/>
        <v>33699.09069</v>
      </c>
      <c r="AI3" s="827">
        <f t="shared" si="2"/>
        <v>33699.09069</v>
      </c>
      <c r="AJ3" s="827">
        <f t="shared" si="2"/>
        <v>33699.09069</v>
      </c>
      <c r="AK3" s="827">
        <f t="shared" si="2"/>
        <v>33699.09069</v>
      </c>
      <c r="AL3" s="827">
        <f t="shared" si="2"/>
        <v>33699.09069</v>
      </c>
      <c r="AM3" s="827">
        <f t="shared" si="2"/>
        <v>33699.09069</v>
      </c>
      <c r="AN3" s="827">
        <f t="shared" si="2"/>
        <v>33699.09069</v>
      </c>
      <c r="AO3" s="827">
        <f t="shared" si="2"/>
        <v>33699.09069</v>
      </c>
      <c r="AP3" s="827">
        <f t="shared" si="2"/>
        <v>33699.09069</v>
      </c>
      <c r="AQ3" s="827">
        <f t="shared" si="2"/>
        <v>33699.09069</v>
      </c>
      <c r="AR3" s="827">
        <f t="shared" si="2"/>
        <v>33699.09069</v>
      </c>
      <c r="AS3" s="827">
        <f t="shared" si="2"/>
        <v>33699.09069</v>
      </c>
      <c r="AT3" s="827">
        <f t="shared" si="2"/>
        <v>33699.09069</v>
      </c>
      <c r="AU3" s="827">
        <f t="shared" si="2"/>
        <v>33699.09069</v>
      </c>
      <c r="AV3" s="827">
        <f t="shared" si="2"/>
        <v>33699.09069</v>
      </c>
      <c r="AW3" s="827">
        <f t="shared" si="2"/>
        <v>33699.09069</v>
      </c>
      <c r="AX3" s="827">
        <f t="shared" si="2"/>
        <v>33699.09069</v>
      </c>
      <c r="AY3" s="827">
        <f t="shared" si="2"/>
        <v>33699.09069</v>
      </c>
      <c r="AZ3" s="843">
        <f>Inputs!$H$23</f>
        <v>33699.09069</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369772.3743</v>
      </c>
      <c r="C18" s="160">
        <f>C$19*1000*'Inflation GDP Population'!C$18/'Inflation GDP Population'!$S$18</f>
        <v>377883.0201</v>
      </c>
      <c r="D18" s="160">
        <f>D$19*1000*'Inflation GDP Population'!D$18/'Inflation GDP Population'!$S$18</f>
        <v>383860.1751</v>
      </c>
      <c r="E18" s="160">
        <f>E$19*1000*'Inflation GDP Population'!E$18/'Inflation GDP Population'!$S$18</f>
        <v>390988.9341</v>
      </c>
      <c r="F18" s="160">
        <f>F$19*1000*'Inflation GDP Population'!F$18/'Inflation GDP Population'!$S$18</f>
        <v>401515.1393</v>
      </c>
      <c r="G18" s="160">
        <f>G$19*1000*'Inflation GDP Population'!G$18/'Inflation GDP Population'!$S$18</f>
        <v>414021.9729</v>
      </c>
      <c r="H18" s="160">
        <f>H$19*1000*'Inflation GDP Population'!H$18/'Inflation GDP Population'!$S$18</f>
        <v>426551.1562</v>
      </c>
      <c r="I18" s="160">
        <f>I$19*1000*'Inflation GDP Population'!I$18/'Inflation GDP Population'!$S$18</f>
        <v>438009.6272</v>
      </c>
      <c r="J18" s="160">
        <f>J$19*1000*'Inflation GDP Population'!J$18/'Inflation GDP Population'!$S$18</f>
        <v>446529.4776</v>
      </c>
      <c r="K18" s="160">
        <f>K$19*1000*'Inflation GDP Population'!K$18/'Inflation GDP Population'!$S$18</f>
        <v>449933.5351</v>
      </c>
      <c r="L18" s="160">
        <f>L$19*1000*'Inflation GDP Population'!L$18/'Inflation GDP Population'!$S$18</f>
        <v>455176.3983</v>
      </c>
      <c r="M18" s="160">
        <f>M$19*1000*'Inflation GDP Population'!M$18/'Inflation GDP Population'!$S$18</f>
        <v>464684.6446</v>
      </c>
      <c r="N18" s="160">
        <f>N$19*1000*'Inflation GDP Population'!N$18/'Inflation GDP Population'!$S$18</f>
        <v>473596.5569</v>
      </c>
      <c r="O18" s="160">
        <f>O$19*1000*'Inflation GDP Population'!O$18/'Inflation GDP Population'!$S$18</f>
        <v>481907.8398</v>
      </c>
      <c r="P18" s="160">
        <f>P$19*1000*'Inflation GDP Population'!P$18/'Inflation GDP Population'!$S$18</f>
        <v>490824.8811</v>
      </c>
      <c r="Q18" s="160">
        <f>Q$19*1000*'Inflation GDP Population'!Q$18/'Inflation GDP Population'!$S$18</f>
        <v>495936.0446</v>
      </c>
      <c r="R18" s="160">
        <f>R$19*1000*'Inflation GDP Population'!R$18/'Inflation GDP Population'!$S$18</f>
        <v>501070.3615</v>
      </c>
      <c r="S18" s="160">
        <f>S$19*1000*'Inflation GDP Population'!S$18/'Inflation GDP Population'!$S$18</f>
        <v>510508.6226</v>
      </c>
      <c r="T18" s="160">
        <f>T$19*1000*'Inflation GDP Population'!T$18/'Inflation GDP Population'!$S$18</f>
        <v>522944.3605</v>
      </c>
      <c r="U18" s="160">
        <f>U$19*1000*'Inflation GDP Population'!U$18/'Inflation GDP Population'!$S$18</f>
        <v>533146.4688</v>
      </c>
      <c r="V18" s="161">
        <f>V$19*1000*'Inflation GDP Population'!V$18/'Inflation GDP Population'!$S$18</f>
        <v>543547.6098</v>
      </c>
      <c r="W18" s="160">
        <f>W$19*1000*'Inflation GDP Population'!W$18/'Inflation GDP Population'!$S$18</f>
        <v>554151.6664</v>
      </c>
      <c r="X18" s="160">
        <f>X$19*1000*'Inflation GDP Population'!X$18/'Inflation GDP Population'!$S$18</f>
        <v>564962.5972</v>
      </c>
      <c r="Y18" s="160">
        <f>Y$19*1000*'Inflation GDP Population'!Y$18/'Inflation GDP Population'!$S$18</f>
        <v>575984.4383</v>
      </c>
      <c r="Z18" s="160">
        <f>Z$19*1000*'Inflation GDP Population'!Z$18/'Inflation GDP Population'!$S$18</f>
        <v>587221.3041</v>
      </c>
      <c r="AA18" s="160">
        <f>AA$19*1000*'Inflation GDP Population'!AA$18/'Inflation GDP Population'!$S$18</f>
        <v>598677.3897</v>
      </c>
      <c r="AB18" s="160">
        <f>AB$19*1000*'Inflation GDP Population'!AB$18/'Inflation GDP Population'!$S$18</f>
        <v>610356.9718</v>
      </c>
      <c r="AC18" s="160">
        <f>AC$19*1000*'Inflation GDP Population'!AC$18/'Inflation GDP Population'!$S$18</f>
        <v>622264.4105</v>
      </c>
      <c r="AD18" s="160">
        <f>AD$19*1000*'Inflation GDP Population'!AD$18/'Inflation GDP Population'!$S$18</f>
        <v>634404.1511</v>
      </c>
      <c r="AE18" s="160">
        <f>AE$19*1000*'Inflation GDP Population'!AE$18/'Inflation GDP Population'!$S$18</f>
        <v>646780.7257</v>
      </c>
      <c r="AF18" s="160">
        <f>AF$19*1000*'Inflation GDP Population'!AF$18/'Inflation GDP Population'!$S$18</f>
        <v>659398.7545</v>
      </c>
      <c r="AG18" s="160">
        <f>AG$19*1000*'Inflation GDP Population'!AG$18/'Inflation GDP Population'!$S$18</f>
        <v>672262.9482</v>
      </c>
      <c r="AH18" s="160">
        <f>AH$19*1000*'Inflation GDP Population'!AH$18/'Inflation GDP Population'!$S$18</f>
        <v>685378.109</v>
      </c>
      <c r="AI18" s="160">
        <f>AI$19*1000*'Inflation GDP Population'!AI$18/'Inflation GDP Population'!$S$18</f>
        <v>698749.1332</v>
      </c>
      <c r="AJ18" s="160">
        <f>AJ$19*1000*'Inflation GDP Population'!AJ$18/'Inflation GDP Population'!$S$18</f>
        <v>712381.0124</v>
      </c>
      <c r="AK18" s="160">
        <f>AK$19*1000*'Inflation GDP Population'!AK$18/'Inflation GDP Population'!$S$18</f>
        <v>726278.8356</v>
      </c>
      <c r="AL18" s="160">
        <f>AL$19*1000*'Inflation GDP Population'!AL$18/'Inflation GDP Population'!$S$18</f>
        <v>740447.791</v>
      </c>
      <c r="AM18" s="160">
        <f>AM$19*1000*'Inflation GDP Population'!AM$18/'Inflation GDP Population'!$S$18</f>
        <v>754893.1683</v>
      </c>
      <c r="AN18" s="160">
        <f>AN$19*1000*'Inflation GDP Population'!AN$18/'Inflation GDP Population'!$S$18</f>
        <v>769620.36</v>
      </c>
      <c r="AO18" s="160">
        <f>AO$19*1000*'Inflation GDP Population'!AO$18/'Inflation GDP Population'!$S$18</f>
        <v>784634.8642</v>
      </c>
      <c r="AP18" s="160">
        <f>AP$19*1000*'Inflation GDP Population'!AP$18/'Inflation GDP Population'!$S$18</f>
        <v>799942.2859</v>
      </c>
      <c r="AQ18" s="160">
        <f>AQ$19*1000*'Inflation GDP Population'!AQ$18/'Inflation GDP Population'!$S$18</f>
        <v>815548.3398</v>
      </c>
      <c r="AR18" s="160">
        <f>AR$19*1000*'Inflation GDP Population'!AR$18/'Inflation GDP Population'!$S$18</f>
        <v>831458.8517</v>
      </c>
      <c r="AS18" s="160">
        <f>AS$19*1000*'Inflation GDP Population'!AS$18/'Inflation GDP Population'!$S$18</f>
        <v>847679.7614</v>
      </c>
      <c r="AT18" s="160">
        <f>AT$19*1000*'Inflation GDP Population'!AT$18/'Inflation GDP Population'!$S$18</f>
        <v>864217.1245</v>
      </c>
      <c r="AU18" s="160">
        <f>AU$19*1000*'Inflation GDP Population'!AU$18/'Inflation GDP Population'!$S$18</f>
        <v>881077.1145</v>
      </c>
      <c r="AV18" s="160">
        <f>AV$19*1000*'Inflation GDP Population'!AV$18/'Inflation GDP Population'!$S$18</f>
        <v>898266.0257</v>
      </c>
      <c r="AW18" s="160">
        <f>AW$19*1000*'Inflation GDP Population'!AW$18/'Inflation GDP Population'!$S$18</f>
        <v>915790.2749</v>
      </c>
      <c r="AX18" s="160">
        <f>AX$19*1000*'Inflation GDP Population'!AX$18/'Inflation GDP Population'!$S$18</f>
        <v>933656.4042</v>
      </c>
      <c r="AY18" s="160">
        <f>AY$19*1000*'Inflation GDP Population'!AY$18/'Inflation GDP Population'!$S$18</f>
        <v>951871.0834</v>
      </c>
      <c r="AZ18" s="160">
        <f>AZ$19*1000*'Inflation GDP Population'!AZ$18/'Inflation GDP Population'!$S$18</f>
        <v>970441.1123</v>
      </c>
    </row>
    <row r="19" ht="15.0" customHeight="1">
      <c r="A19" s="541" t="s">
        <v>1126</v>
      </c>
      <c r="B19" s="177">
        <f t="shared" ref="B19:U19" si="7">C19</f>
        <v>510.5086226</v>
      </c>
      <c r="C19" s="177">
        <f t="shared" si="7"/>
        <v>510.5086226</v>
      </c>
      <c r="D19" s="177">
        <f t="shared" si="7"/>
        <v>510.5086226</v>
      </c>
      <c r="E19" s="177">
        <f t="shared" si="7"/>
        <v>510.5086226</v>
      </c>
      <c r="F19" s="177">
        <f t="shared" si="7"/>
        <v>510.5086226</v>
      </c>
      <c r="G19" s="177">
        <f t="shared" si="7"/>
        <v>510.5086226</v>
      </c>
      <c r="H19" s="177">
        <f t="shared" si="7"/>
        <v>510.5086226</v>
      </c>
      <c r="I19" s="177">
        <f t="shared" si="7"/>
        <v>510.5086226</v>
      </c>
      <c r="J19" s="177">
        <f t="shared" si="7"/>
        <v>510.5086226</v>
      </c>
      <c r="K19" s="177">
        <f t="shared" si="7"/>
        <v>510.5086226</v>
      </c>
      <c r="L19" s="177">
        <f t="shared" si="7"/>
        <v>510.5086226</v>
      </c>
      <c r="M19" s="177">
        <f t="shared" si="7"/>
        <v>510.5086226</v>
      </c>
      <c r="N19" s="177">
        <f t="shared" si="7"/>
        <v>510.5086226</v>
      </c>
      <c r="O19" s="177">
        <f t="shared" si="7"/>
        <v>510.5086226</v>
      </c>
      <c r="P19" s="177">
        <f t="shared" si="7"/>
        <v>510.5086226</v>
      </c>
      <c r="Q19" s="177">
        <f t="shared" si="7"/>
        <v>510.5086226</v>
      </c>
      <c r="R19" s="177">
        <f t="shared" si="7"/>
        <v>510.5086226</v>
      </c>
      <c r="S19" s="177">
        <f t="shared" si="7"/>
        <v>510.5086226</v>
      </c>
      <c r="T19" s="177">
        <f t="shared" si="7"/>
        <v>510.5086226</v>
      </c>
      <c r="U19" s="177">
        <f t="shared" si="7"/>
        <v>510.5086226</v>
      </c>
      <c r="V19" s="845">
        <f>Inputs!$H$26</f>
        <v>510.5086226</v>
      </c>
      <c r="W19" s="177">
        <f t="shared" ref="W19:AY19" si="8">V$19+($AZ$19-$V$19)/($AZ$1-$V$1)</f>
        <v>510.5086226</v>
      </c>
      <c r="X19" s="177">
        <f t="shared" si="8"/>
        <v>510.5086226</v>
      </c>
      <c r="Y19" s="177">
        <f t="shared" si="8"/>
        <v>510.5086226</v>
      </c>
      <c r="Z19" s="177">
        <f t="shared" si="8"/>
        <v>510.5086226</v>
      </c>
      <c r="AA19" s="177">
        <f t="shared" si="8"/>
        <v>510.5086226</v>
      </c>
      <c r="AB19" s="177">
        <f t="shared" si="8"/>
        <v>510.5086226</v>
      </c>
      <c r="AC19" s="177">
        <f t="shared" si="8"/>
        <v>510.5086226</v>
      </c>
      <c r="AD19" s="177">
        <f t="shared" si="8"/>
        <v>510.5086226</v>
      </c>
      <c r="AE19" s="177">
        <f t="shared" si="8"/>
        <v>510.5086226</v>
      </c>
      <c r="AF19" s="177">
        <f t="shared" si="8"/>
        <v>510.5086226</v>
      </c>
      <c r="AG19" s="177">
        <f t="shared" si="8"/>
        <v>510.5086226</v>
      </c>
      <c r="AH19" s="177">
        <f t="shared" si="8"/>
        <v>510.5086226</v>
      </c>
      <c r="AI19" s="177">
        <f t="shared" si="8"/>
        <v>510.5086226</v>
      </c>
      <c r="AJ19" s="177">
        <f t="shared" si="8"/>
        <v>510.5086226</v>
      </c>
      <c r="AK19" s="177">
        <f t="shared" si="8"/>
        <v>510.5086226</v>
      </c>
      <c r="AL19" s="177">
        <f t="shared" si="8"/>
        <v>510.5086226</v>
      </c>
      <c r="AM19" s="177">
        <f t="shared" si="8"/>
        <v>510.5086226</v>
      </c>
      <c r="AN19" s="177">
        <f t="shared" si="8"/>
        <v>510.5086226</v>
      </c>
      <c r="AO19" s="177">
        <f t="shared" si="8"/>
        <v>510.5086226</v>
      </c>
      <c r="AP19" s="177">
        <f t="shared" si="8"/>
        <v>510.5086226</v>
      </c>
      <c r="AQ19" s="177">
        <f t="shared" si="8"/>
        <v>510.5086226</v>
      </c>
      <c r="AR19" s="177">
        <f t="shared" si="8"/>
        <v>510.5086226</v>
      </c>
      <c r="AS19" s="177">
        <f t="shared" si="8"/>
        <v>510.5086226</v>
      </c>
      <c r="AT19" s="177">
        <f t="shared" si="8"/>
        <v>510.5086226</v>
      </c>
      <c r="AU19" s="177">
        <f t="shared" si="8"/>
        <v>510.5086226</v>
      </c>
      <c r="AV19" s="177">
        <f t="shared" si="8"/>
        <v>510.5086226</v>
      </c>
      <c r="AW19" s="177">
        <f t="shared" si="8"/>
        <v>510.5086226</v>
      </c>
      <c r="AX19" s="177">
        <f t="shared" si="8"/>
        <v>510.5086226</v>
      </c>
      <c r="AY19" s="177">
        <f t="shared" si="8"/>
        <v>510.5086226</v>
      </c>
      <c r="AZ19" s="845">
        <f>Inputs!$H$24</f>
        <v>510.5086226</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38.23903432</v>
      </c>
      <c r="C20" s="177">
        <f t="shared" si="12"/>
        <v>38.96153171</v>
      </c>
      <c r="D20" s="177">
        <f t="shared" si="12"/>
        <v>39.69768014</v>
      </c>
      <c r="E20" s="177">
        <f t="shared" si="12"/>
        <v>40.44773753</v>
      </c>
      <c r="F20" s="177">
        <f t="shared" si="12"/>
        <v>41.21196669</v>
      </c>
      <c r="G20" s="177">
        <f t="shared" si="12"/>
        <v>41.99063537</v>
      </c>
      <c r="H20" s="177">
        <f t="shared" si="12"/>
        <v>42.7840164</v>
      </c>
      <c r="I20" s="177">
        <f t="shared" si="12"/>
        <v>43.59238776</v>
      </c>
      <c r="J20" s="177">
        <f t="shared" si="12"/>
        <v>44.41603269</v>
      </c>
      <c r="K20" s="177">
        <f t="shared" si="12"/>
        <v>45.25523975</v>
      </c>
      <c r="L20" s="177">
        <f t="shared" si="12"/>
        <v>46.11030299</v>
      </c>
      <c r="M20" s="177">
        <f t="shared" si="12"/>
        <v>46.981522</v>
      </c>
      <c r="N20" s="177">
        <f t="shared" si="12"/>
        <v>47.86920203</v>
      </c>
      <c r="O20" s="177">
        <f t="shared" si="12"/>
        <v>48.7736541</v>
      </c>
      <c r="P20" s="177">
        <f t="shared" si="12"/>
        <v>49.6951951</v>
      </c>
      <c r="Q20" s="177">
        <f t="shared" si="12"/>
        <v>50.63414791</v>
      </c>
      <c r="R20" s="177">
        <f t="shared" si="12"/>
        <v>51.59084152</v>
      </c>
      <c r="S20" s="177">
        <f t="shared" si="12"/>
        <v>52.56561113</v>
      </c>
      <c r="T20" s="177">
        <f t="shared" si="12"/>
        <v>53.55879826</v>
      </c>
      <c r="U20" s="177">
        <f t="shared" si="12"/>
        <v>54.57075091</v>
      </c>
      <c r="V20" s="715">
        <f>if(Model!W2025&gt;0,V18*Model!W2024/(Model!W2025*10^6)+V19,V19)</f>
        <v>55.60182363</v>
      </c>
      <c r="W20" s="177">
        <f t="shared" ref="W20:AZ20" si="13">V20*(1+V40-V21)</f>
        <v>56.65237769</v>
      </c>
      <c r="X20" s="177">
        <f t="shared" si="13"/>
        <v>57.72278116</v>
      </c>
      <c r="Y20" s="177">
        <f t="shared" si="13"/>
        <v>58.81340909</v>
      </c>
      <c r="Z20" s="177">
        <f t="shared" si="13"/>
        <v>59.9246436</v>
      </c>
      <c r="AA20" s="177">
        <f t="shared" si="13"/>
        <v>61.05687404</v>
      </c>
      <c r="AB20" s="177">
        <f t="shared" si="13"/>
        <v>62.21049711</v>
      </c>
      <c r="AC20" s="177">
        <f t="shared" si="13"/>
        <v>63.38591701</v>
      </c>
      <c r="AD20" s="177">
        <f t="shared" si="13"/>
        <v>64.58354558</v>
      </c>
      <c r="AE20" s="177">
        <f t="shared" si="13"/>
        <v>65.80380242</v>
      </c>
      <c r="AF20" s="177">
        <f t="shared" si="13"/>
        <v>67.04711508</v>
      </c>
      <c r="AG20" s="177">
        <f t="shared" si="13"/>
        <v>68.31391919</v>
      </c>
      <c r="AH20" s="177">
        <f t="shared" si="13"/>
        <v>69.60465859</v>
      </c>
      <c r="AI20" s="177">
        <f t="shared" si="13"/>
        <v>70.91978554</v>
      </c>
      <c r="AJ20" s="177">
        <f t="shared" si="13"/>
        <v>72.2597608</v>
      </c>
      <c r="AK20" s="177">
        <f t="shared" si="13"/>
        <v>73.62505387</v>
      </c>
      <c r="AL20" s="177">
        <f t="shared" si="13"/>
        <v>75.01614312</v>
      </c>
      <c r="AM20" s="177">
        <f t="shared" si="13"/>
        <v>76.43351593</v>
      </c>
      <c r="AN20" s="177">
        <f t="shared" si="13"/>
        <v>77.87766893</v>
      </c>
      <c r="AO20" s="177">
        <f t="shared" si="13"/>
        <v>79.34910809</v>
      </c>
      <c r="AP20" s="177">
        <f t="shared" si="13"/>
        <v>80.84834898</v>
      </c>
      <c r="AQ20" s="177">
        <f t="shared" si="13"/>
        <v>82.37591687</v>
      </c>
      <c r="AR20" s="177">
        <f t="shared" si="13"/>
        <v>83.932347</v>
      </c>
      <c r="AS20" s="177">
        <f t="shared" si="13"/>
        <v>85.51818469</v>
      </c>
      <c r="AT20" s="177">
        <f t="shared" si="13"/>
        <v>87.13398557</v>
      </c>
      <c r="AU20" s="177">
        <f t="shared" si="13"/>
        <v>88.78031578</v>
      </c>
      <c r="AV20" s="177">
        <f t="shared" si="13"/>
        <v>90.45775214</v>
      </c>
      <c r="AW20" s="177">
        <f t="shared" si="13"/>
        <v>92.16688238</v>
      </c>
      <c r="AX20" s="177">
        <f t="shared" si="13"/>
        <v>93.90830534</v>
      </c>
      <c r="AY20" s="177">
        <f t="shared" si="13"/>
        <v>95.68263115</v>
      </c>
      <c r="AZ20" s="177">
        <f t="shared" si="13"/>
        <v>97.4904815</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3.228175071</v>
      </c>
      <c r="X23" s="859">
        <f>X25*(1+X24)*'Inflation GDP Population'!X$18/'Inflation GDP Population'!$S$18</f>
        <v>3.26230855</v>
      </c>
      <c r="Y23" s="859">
        <f>Y25*(1+Y24)*'Inflation GDP Population'!Y$18/'Inflation GDP Population'!$S$18</f>
        <v>3.296545204</v>
      </c>
      <c r="Z23" s="859">
        <f>Z25*(1+Z24)*'Inflation GDP Population'!Z$18/'Inflation GDP Population'!$S$18</f>
        <v>3.330876066</v>
      </c>
      <c r="AA23" s="859">
        <f>AA25*(1+AA24)*'Inflation GDP Population'!AA$18/'Inflation GDP Population'!$S$18</f>
        <v>3.365291784</v>
      </c>
      <c r="AB23" s="859">
        <f>AB25*(1+AB24)*'Inflation GDP Population'!AB$18/'Inflation GDP Population'!$S$18</f>
        <v>3.3997826</v>
      </c>
      <c r="AC23" s="859">
        <f>AC25*(1+AC24)*'Inflation GDP Population'!AC$18/'Inflation GDP Population'!$S$18</f>
        <v>3.434338346</v>
      </c>
      <c r="AD23" s="859">
        <f>AD25*(1+AD24)*'Inflation GDP Population'!AD$18/'Inflation GDP Population'!$S$18</f>
        <v>3.46894843</v>
      </c>
      <c r="AE23" s="859">
        <f>AE25*(1+AE24)*'Inflation GDP Population'!AE$18/'Inflation GDP Population'!$S$18</f>
        <v>3.503601818</v>
      </c>
      <c r="AF23" s="859">
        <f>AF25*(1+AF24)*'Inflation GDP Population'!AF$18/'Inflation GDP Population'!$S$18</f>
        <v>3.538287029</v>
      </c>
      <c r="AG23" s="859">
        <f>AG25*(1+AG24)*'Inflation GDP Population'!AG$18/'Inflation GDP Population'!$S$18</f>
        <v>3.572992114</v>
      </c>
      <c r="AH23" s="859">
        <f>AH25*(1+AH24)*'Inflation GDP Population'!AH$18/'Inflation GDP Population'!$S$18</f>
        <v>3.607704648</v>
      </c>
      <c r="AI23" s="859">
        <f>AI25*(1+AI24)*'Inflation GDP Population'!AI$18/'Inflation GDP Population'!$S$18</f>
        <v>3.642411713</v>
      </c>
      <c r="AJ23" s="859">
        <f>AJ25*(1+AJ24)*'Inflation GDP Population'!AJ$18/'Inflation GDP Population'!$S$18</f>
        <v>3.677099884</v>
      </c>
      <c r="AK23" s="859">
        <f>AK25*(1+AK24)*'Inflation GDP Population'!AK$18/'Inflation GDP Population'!$S$18</f>
        <v>3.711755213</v>
      </c>
      <c r="AL23" s="859">
        <f>AL25*(1+AL24)*'Inflation GDP Population'!AL$18/'Inflation GDP Population'!$S$18</f>
        <v>3.746363218</v>
      </c>
      <c r="AM23" s="859">
        <f>AM25*(1+AM24)*'Inflation GDP Population'!AM$18/'Inflation GDP Population'!$S$18</f>
        <v>3.780908862</v>
      </c>
      <c r="AN23" s="859">
        <f>AN25*(1+AN24)*'Inflation GDP Population'!AN$18/'Inflation GDP Population'!$S$18</f>
        <v>3.81537654</v>
      </c>
      <c r="AO23" s="859">
        <f>AO25*(1+AO24)*'Inflation GDP Population'!AO$18/'Inflation GDP Population'!$S$18</f>
        <v>3.849750062</v>
      </c>
      <c r="AP23" s="859">
        <f>AP25*(1+AP24)*'Inflation GDP Population'!AP$18/'Inflation GDP Population'!$S$18</f>
        <v>3.884012635</v>
      </c>
      <c r="AQ23" s="859">
        <f>AQ25*(1+AQ24)*'Inflation GDP Population'!AQ$18/'Inflation GDP Population'!$S$18</f>
        <v>3.918146849</v>
      </c>
      <c r="AR23" s="859">
        <f>AR25*(1+AR24)*'Inflation GDP Population'!AR$18/'Inflation GDP Population'!$S$18</f>
        <v>3.952134654</v>
      </c>
      <c r="AS23" s="859">
        <f>AS25*(1+AS24)*'Inflation GDP Population'!AS$18/'Inflation GDP Population'!$S$18</f>
        <v>3.985957346</v>
      </c>
      <c r="AT23" s="859">
        <f>AT25*(1+AT24)*'Inflation GDP Population'!AT$18/'Inflation GDP Population'!$S$18</f>
        <v>4.019595548</v>
      </c>
      <c r="AU23" s="859">
        <f>AU25*(1+AU24)*'Inflation GDP Population'!AU$18/'Inflation GDP Population'!$S$18</f>
        <v>4.053029187</v>
      </c>
      <c r="AV23" s="859">
        <f>AV25*(1+AV24)*'Inflation GDP Population'!AV$18/'Inflation GDP Population'!$S$18</f>
        <v>4.086237481</v>
      </c>
      <c r="AW23" s="859">
        <f>AW25*(1+AW24)*'Inflation GDP Population'!AW$18/'Inflation GDP Population'!$S$18</f>
        <v>4.11919891</v>
      </c>
      <c r="AX23" s="859">
        <f>AX25*(1+AX24)*'Inflation GDP Population'!AX$18/'Inflation GDP Population'!$S$18</f>
        <v>4.151891204</v>
      </c>
      <c r="AY23" s="859">
        <f>AY25*(1+AY24)*'Inflation GDP Population'!AY$18/'Inflation GDP Population'!$S$18</f>
        <v>4.184291318</v>
      </c>
      <c r="AZ23" s="859">
        <f>AZ25*(1+AZ24)*'Inflation GDP Population'!AZ$18/'Inflation GDP Population'!$S$18</f>
        <v>4.216375407</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2.973935312</v>
      </c>
      <c r="X25" s="177">
        <f t="shared" si="20"/>
        <v>2.947870625</v>
      </c>
      <c r="Y25" s="177">
        <f t="shared" si="20"/>
        <v>2.921805937</v>
      </c>
      <c r="Z25" s="177">
        <f t="shared" si="20"/>
        <v>2.895741249</v>
      </c>
      <c r="AA25" s="177">
        <f t="shared" si="20"/>
        <v>2.869676562</v>
      </c>
      <c r="AB25" s="177">
        <f t="shared" si="20"/>
        <v>2.843611874</v>
      </c>
      <c r="AC25" s="177">
        <f t="shared" si="20"/>
        <v>2.817547186</v>
      </c>
      <c r="AD25" s="177">
        <f t="shared" si="20"/>
        <v>2.791482498</v>
      </c>
      <c r="AE25" s="177">
        <f t="shared" si="20"/>
        <v>2.765417811</v>
      </c>
      <c r="AF25" s="177">
        <f t="shared" si="20"/>
        <v>2.739353123</v>
      </c>
      <c r="AG25" s="177">
        <f t="shared" si="20"/>
        <v>2.713288435</v>
      </c>
      <c r="AH25" s="177">
        <f t="shared" si="20"/>
        <v>2.687223748</v>
      </c>
      <c r="AI25" s="177">
        <f t="shared" si="20"/>
        <v>2.66115906</v>
      </c>
      <c r="AJ25" s="177">
        <f t="shared" si="20"/>
        <v>2.635094372</v>
      </c>
      <c r="AK25" s="177">
        <f t="shared" si="20"/>
        <v>2.609029685</v>
      </c>
      <c r="AL25" s="177">
        <f t="shared" si="20"/>
        <v>2.582964997</v>
      </c>
      <c r="AM25" s="177">
        <f t="shared" si="20"/>
        <v>2.556900309</v>
      </c>
      <c r="AN25" s="177">
        <f t="shared" si="20"/>
        <v>2.530835621</v>
      </c>
      <c r="AO25" s="177">
        <f t="shared" si="20"/>
        <v>2.504770934</v>
      </c>
      <c r="AP25" s="177">
        <f t="shared" si="20"/>
        <v>2.478706246</v>
      </c>
      <c r="AQ25" s="177">
        <f t="shared" si="20"/>
        <v>2.452641558</v>
      </c>
      <c r="AR25" s="177">
        <f t="shared" si="20"/>
        <v>2.426576871</v>
      </c>
      <c r="AS25" s="177">
        <f t="shared" si="20"/>
        <v>2.400512183</v>
      </c>
      <c r="AT25" s="177">
        <f t="shared" si="20"/>
        <v>2.374447495</v>
      </c>
      <c r="AU25" s="177">
        <f t="shared" si="20"/>
        <v>2.348382808</v>
      </c>
      <c r="AV25" s="177">
        <f t="shared" si="20"/>
        <v>2.32231812</v>
      </c>
      <c r="AW25" s="177">
        <f t="shared" si="20"/>
        <v>2.296253432</v>
      </c>
      <c r="AX25" s="177">
        <f t="shared" si="20"/>
        <v>2.270188744</v>
      </c>
      <c r="AY25" s="177">
        <f t="shared" si="20"/>
        <v>2.244124057</v>
      </c>
      <c r="AZ25" s="865">
        <f>Inputs!$H$22</f>
        <v>2.218059369</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7.5</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32.6</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48.0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25.0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5.0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40.0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5.0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17.6</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0.0</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6.0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0.0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2.5</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10.6</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16.9</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9.6</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0.0</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12.8</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1.6</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22.4</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8.0</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7.4</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114.0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54.3</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1.4</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90.5</v>
      </c>
      <c r="X38" s="252">
        <f t="shared" si="22"/>
        <v>0</v>
      </c>
      <c r="Y38" s="252">
        <f t="shared" si="22"/>
        <v>3.2</v>
      </c>
      <c r="Z38" s="252">
        <f t="shared" si="22"/>
        <v>0</v>
      </c>
      <c r="AA38" s="252">
        <f t="shared" si="22"/>
        <v>0</v>
      </c>
      <c r="AB38" s="252">
        <f t="shared" si="22"/>
        <v>0</v>
      </c>
      <c r="AC38" s="252">
        <f t="shared" si="22"/>
        <v>0</v>
      </c>
      <c r="AD38" s="252">
        <f t="shared" si="22"/>
        <v>0</v>
      </c>
      <c r="AE38" s="252">
        <f t="shared" si="22"/>
        <v>0</v>
      </c>
      <c r="AF38" s="252">
        <f t="shared" si="22"/>
        <v>10.8</v>
      </c>
      <c r="AG38" s="252">
        <f t="shared" si="22"/>
        <v>0</v>
      </c>
      <c r="AH38" s="252">
        <f t="shared" si="22"/>
        <v>0</v>
      </c>
      <c r="AI38" s="252">
        <f t="shared" si="22"/>
        <v>10.4</v>
      </c>
      <c r="AJ38" s="252">
        <f t="shared" si="22"/>
        <v>0</v>
      </c>
      <c r="AK38" s="252">
        <f t="shared" si="22"/>
        <v>0</v>
      </c>
      <c r="AL38" s="252">
        <f t="shared" si="22"/>
        <v>0</v>
      </c>
      <c r="AM38" s="252">
        <f t="shared" si="22"/>
        <v>0</v>
      </c>
      <c r="AN38" s="252">
        <f t="shared" si="22"/>
        <v>1.5</v>
      </c>
      <c r="AO38" s="252">
        <f t="shared" si="22"/>
        <v>0</v>
      </c>
      <c r="AP38" s="252">
        <f t="shared" si="22"/>
        <v>0</v>
      </c>
      <c r="AQ38" s="252">
        <f t="shared" si="22"/>
        <v>0</v>
      </c>
      <c r="AR38" s="252">
        <f t="shared" si="22"/>
        <v>0</v>
      </c>
      <c r="AS38" s="252">
        <f t="shared" si="22"/>
        <v>1.4</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14.0</v>
      </c>
      <c r="W76" s="252">
        <f t="shared" si="24"/>
        <v>14</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2.0</v>
      </c>
      <c r="W84" s="252">
        <f t="shared" si="24"/>
        <v>2</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2.0</v>
      </c>
      <c r="W85" s="252">
        <f t="shared" si="24"/>
        <v>2</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0.0</v>
      </c>
      <c r="W88" s="252">
        <f t="shared" si="24"/>
        <v>0</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4.7</v>
      </c>
      <c r="W89" s="252">
        <f t="shared" si="24"/>
        <v>4.7</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0.9</v>
      </c>
      <c r="W90" s="252">
        <f t="shared" si="24"/>
        <v>0.9</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64.8</v>
      </c>
      <c r="W93" s="252">
        <f t="shared" si="24"/>
        <v>64.8</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2.1</v>
      </c>
      <c r="W97" s="252">
        <f t="shared" si="24"/>
        <v>2.1</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3.2</v>
      </c>
      <c r="W101" s="252">
        <f t="shared" si="24"/>
        <v>0</v>
      </c>
      <c r="X101" s="252">
        <f t="shared" ref="X101:BA101" si="85">IF(AND(X$39-$A101&gt;$V$26,SUM($W101:W101)&lt;&gt;$V101),$V101,0)</f>
        <v>0</v>
      </c>
      <c r="Y101" s="252">
        <f t="shared" si="85"/>
        <v>3.2</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24"/>
        <v>0</v>
      </c>
      <c r="X102" s="252">
        <f t="shared" ref="X102:BA102" si="86">IF(AND(X$39-$A102&gt;$V$26,SUM($W102:W102)&lt;&gt;$V102),$V102,0)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24"/>
        <v>0</v>
      </c>
      <c r="X103" s="252">
        <f t="shared" ref="X103:BA103" si="87">IF(AND(X$39-$A103&gt;$V$26,SUM($W103:W103)&lt;&gt;$V103),$V103,0)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10.8</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10.8</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10.4</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10.4</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1.5</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1.5</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1.4</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1.4</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4</v>
      </c>
      <c r="AD46" s="252">
        <f t="shared" si="34"/>
        <v>0</v>
      </c>
      <c r="AE46" s="252">
        <f t="shared" si="34"/>
        <v>36</v>
      </c>
      <c r="AF46" s="252">
        <f t="shared" si="34"/>
        <v>0</v>
      </c>
      <c r="AG46" s="252">
        <f t="shared" si="34"/>
        <v>0</v>
      </c>
      <c r="AH46" s="252">
        <f t="shared" si="34"/>
        <v>0</v>
      </c>
      <c r="AI46" s="252">
        <f t="shared" si="34"/>
        <v>1</v>
      </c>
      <c r="AJ46" s="252">
        <f t="shared" si="34"/>
        <v>32</v>
      </c>
      <c r="AK46" s="252">
        <f t="shared" si="34"/>
        <v>21.3</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11.71</v>
      </c>
      <c r="AW46" s="253">
        <f t="shared" si="34"/>
        <v>0</v>
      </c>
      <c r="AX46" s="253">
        <f t="shared" si="34"/>
        <v>0</v>
      </c>
      <c r="AY46" s="253">
        <f t="shared" si="34"/>
        <v>0</v>
      </c>
      <c r="AZ46" s="253">
        <f t="shared" si="34"/>
        <v>0</v>
      </c>
      <c r="BA46" s="253">
        <f t="shared" si="34"/>
        <v>17.28333333</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4.0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4</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36.0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36</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1.0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1</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32.0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32</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21.3</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21.3</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11.710000000000022</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11.71</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0.0</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52">
        <f t="shared" si="140"/>
        <v>0</v>
      </c>
      <c r="BA152" s="252">
        <f t="shared" si="140"/>
        <v>0</v>
      </c>
    </row>
    <row r="153" ht="15.75" customHeight="1">
      <c r="A153" s="744">
        <v>2034.0</v>
      </c>
      <c r="V153" s="747">
        <v>17.283333333333346</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17.28333333</v>
      </c>
    </row>
    <row r="154" ht="15.75" customHeight="1">
      <c r="A154" s="744">
        <v>2035.0</v>
      </c>
      <c r="V154" s="747">
        <v>18.15666666666667</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